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по экономике и прогнозированию\Молоцило О.В\Уточнённый аналитический отчёт за 9 месяцев\"/>
    </mc:Choice>
  </mc:AlternateContent>
  <bookViews>
    <workbookView xWindow="-105" yWindow="-105" windowWidth="20370" windowHeight="12210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Диагностика!$A$1:$K$54</definedName>
    <definedName name="Print_Area_0" localSheetId="3">'Инвест. проекты'!$A$1:$H$10</definedName>
    <definedName name="Print_Area_0" localSheetId="2">'Расчет ИФО'!$A$1:$I$67</definedName>
    <definedName name="Print_Area_0_0" localSheetId="1">Диагностика!$A$1:$K$54</definedName>
    <definedName name="Print_Area_0_0" localSheetId="3">'Инвест. проекты'!$A$1:$H$10</definedName>
    <definedName name="Print_Area_0_0" localSheetId="2">'Расчет ИФО'!$A$1:$I$67</definedName>
    <definedName name="Print_Area_0_0_0" localSheetId="1">Диагностика!$A$1:$K$54</definedName>
    <definedName name="Print_Area_0_0_0" localSheetId="3">'Инвест. проекты'!$A$1:$H$10</definedName>
    <definedName name="Print_Area_0_0_0" localSheetId="2">'Расчет ИФО'!$A$1:$I$67</definedName>
    <definedName name="Print_Area_0_0_0_0" localSheetId="1">Диагностика!$A$1:$K$54</definedName>
    <definedName name="Print_Area_0_0_0_0" localSheetId="3">'Инвест. проекты'!$A$1:$H$10</definedName>
    <definedName name="Print_Area_0_0_0_0" localSheetId="2">'Расчет ИФО'!$A$1:$I$67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Аналит.отчет!$A$1:$E$168</definedName>
    <definedName name="_xlnm.Print_Area" localSheetId="1">Диагностика!$A$1:$K$54</definedName>
    <definedName name="_xlnm.Print_Area" localSheetId="3">'Инвест. проекты'!$A$1:$H$10</definedName>
    <definedName name="_xlnm.Print_Area" localSheetId="2">'Расчет ИФО'!$A$1:$I$67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2" i="2" l="1"/>
  <c r="C133" i="1"/>
  <c r="C105" i="1"/>
  <c r="D105" i="1"/>
  <c r="C11" i="1"/>
  <c r="E158" i="1" l="1"/>
  <c r="D11" i="1" l="1"/>
  <c r="D107" i="1" l="1"/>
  <c r="C107" i="1"/>
  <c r="D90" i="1"/>
  <c r="C90" i="1"/>
  <c r="D164" i="1"/>
  <c r="C164" i="1"/>
  <c r="C34" i="1"/>
  <c r="D34" i="1"/>
  <c r="C124" i="1" l="1"/>
  <c r="D9" i="1"/>
  <c r="D24" i="1" s="1"/>
  <c r="D53" i="1"/>
  <c r="D124" i="1"/>
  <c r="E130" i="1"/>
  <c r="D31" i="1" l="1"/>
  <c r="D89" i="1"/>
  <c r="C89" i="1" l="1"/>
  <c r="H62" i="3"/>
  <c r="G62" i="3"/>
  <c r="H54" i="3"/>
  <c r="G54" i="3"/>
  <c r="H53" i="3"/>
  <c r="G53" i="3"/>
  <c r="H52" i="3"/>
  <c r="G52" i="3"/>
  <c r="H47" i="3"/>
  <c r="G47" i="3"/>
  <c r="G49" i="3" s="1"/>
  <c r="G50" i="3" s="1"/>
  <c r="H46" i="3"/>
  <c r="G46" i="3"/>
  <c r="H45" i="3"/>
  <c r="G45" i="3"/>
  <c r="H44" i="3"/>
  <c r="G44" i="3"/>
  <c r="H43" i="3"/>
  <c r="G43" i="3"/>
  <c r="H42" i="3"/>
  <c r="G42" i="3"/>
  <c r="H39" i="3"/>
  <c r="G39" i="3"/>
  <c r="H38" i="3"/>
  <c r="G38" i="3"/>
  <c r="H37" i="3"/>
  <c r="H40" i="3" s="1"/>
  <c r="G37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I37" i="3" l="1"/>
  <c r="I38" i="3"/>
  <c r="I39" i="3"/>
  <c r="G40" i="3"/>
  <c r="I40" i="3" s="1"/>
  <c r="E122" i="1" l="1"/>
  <c r="E52" i="2" l="1"/>
  <c r="C53" i="1" l="1"/>
  <c r="C31" i="1" l="1"/>
  <c r="C9" i="1" l="1"/>
  <c r="D132" i="1" l="1"/>
  <c r="D162" i="1" s="1"/>
  <c r="D133" i="1"/>
  <c r="I43" i="3"/>
  <c r="I44" i="3"/>
  <c r="I45" i="3"/>
  <c r="I46" i="3"/>
  <c r="I42" i="3"/>
  <c r="I17" i="3"/>
  <c r="I18" i="3"/>
  <c r="H48" i="3"/>
  <c r="G48" i="3"/>
  <c r="E150" i="1"/>
  <c r="H59" i="3"/>
  <c r="H58" i="3"/>
  <c r="H57" i="3"/>
  <c r="G59" i="3"/>
  <c r="G58" i="3"/>
  <c r="G57" i="3"/>
  <c r="E127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H49" i="3" l="1"/>
  <c r="I48" i="3"/>
  <c r="I47" i="3"/>
  <c r="I23" i="3"/>
  <c r="I16" i="3"/>
  <c r="J52" i="2"/>
  <c r="F52" i="2"/>
  <c r="G52" i="2"/>
  <c r="H52" i="2"/>
  <c r="G10" i="4"/>
  <c r="F10" i="4"/>
  <c r="I62" i="3"/>
  <c r="H61" i="3"/>
  <c r="G61" i="3"/>
  <c r="H60" i="3"/>
  <c r="G60" i="3"/>
  <c r="I59" i="3"/>
  <c r="I58" i="3"/>
  <c r="I57" i="3"/>
  <c r="H55" i="3"/>
  <c r="G55" i="3"/>
  <c r="I54" i="3"/>
  <c r="I53" i="3"/>
  <c r="I52" i="3"/>
  <c r="H14" i="3"/>
  <c r="H26" i="3" s="1"/>
  <c r="G14" i="3"/>
  <c r="E166" i="1"/>
  <c r="E165" i="1"/>
  <c r="E164" i="1"/>
  <c r="E163" i="1"/>
  <c r="E161" i="1"/>
  <c r="E160" i="1"/>
  <c r="E159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C132" i="1" l="1"/>
  <c r="C162" i="1" s="1"/>
  <c r="I49" i="3"/>
  <c r="H50" i="3"/>
  <c r="I50" i="3" s="1"/>
  <c r="H63" i="3"/>
  <c r="K52" i="2"/>
  <c r="E89" i="1"/>
  <c r="I55" i="3"/>
  <c r="E107" i="1"/>
  <c r="G26" i="3"/>
  <c r="I14" i="3"/>
  <c r="E31" i="1"/>
  <c r="E11" i="1"/>
  <c r="E34" i="1"/>
  <c r="I61" i="3"/>
  <c r="I60" i="3"/>
  <c r="C24" i="1"/>
  <c r="E90" i="1"/>
  <c r="G63" i="3"/>
  <c r="I63" i="3" l="1"/>
  <c r="E162" i="1"/>
  <c r="E133" i="1"/>
  <c r="E24" i="1"/>
  <c r="I26" i="3"/>
  <c r="E105" i="1"/>
  <c r="E9" i="1"/>
  <c r="E132" i="1" l="1"/>
</calcChain>
</file>

<file path=xl/sharedStrings.xml><?xml version="1.0" encoding="utf-8"?>
<sst xmlns="http://schemas.openxmlformats.org/spreadsheetml/2006/main" count="545" uniqueCount="289">
  <si>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</si>
  <si>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</si>
  <si>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</si>
  <si>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</si>
  <si>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</si>
  <si>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</si>
  <si>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</si>
  <si>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</si>
  <si>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</si>
  <si>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</si>
  <si>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</si>
  <si>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</si>
  <si>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</si>
  <si>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</si>
  <si>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</si>
  <si>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</si>
  <si>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</si>
  <si>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</si>
  <si>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</si>
  <si>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</si>
  <si>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</si>
  <si>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</si>
  <si>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</si>
  <si>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</si>
  <si>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</si>
  <si>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</si>
  <si>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</si>
  <si>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</si>
  <si>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</si>
  <si>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</si>
  <si>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</si>
  <si>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</si>
  <si>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</si>
  <si>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</si>
  <si>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</si>
  <si>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</si>
  <si>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</si>
  <si>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</si>
  <si>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</si>
  <si>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</si>
  <si>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</si>
  <si>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</si>
  <si>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</si>
  <si>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</si>
  <si>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</si>
  <si>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</si>
  <si>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</si>
  <si>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</si>
  <si>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</si>
  <si>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</si>
  <si>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</si>
  <si>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</si>
  <si>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</si>
  <si>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</si>
  <si>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</si>
  <si>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</si>
  <si>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</si>
  <si>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</si>
  <si>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</si>
  <si>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</si>
  <si>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</si>
  <si>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</si>
  <si>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</si>
  <si>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</si>
  <si>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</si>
  <si>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</si>
  <si>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</si>
  <si>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</si>
  <si>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</si>
  <si>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</si>
  <si>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</si>
  <si>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</si>
  <si>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</si>
  <si>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</si>
  <si>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</si>
  <si>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</si>
  <si>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</si>
  <si>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</si>
  <si>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</si>
  <si>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</si>
  <si>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</si>
  <si>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</si>
  <si>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</si>
  <si>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</si>
  <si>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</si>
  <si>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</si>
  <si>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</si>
  <si>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</si>
  <si>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</si>
  <si>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</si>
  <si>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</si>
  <si>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</si>
  <si>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</si>
  <si>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</si>
  <si>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</si>
  <si>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</si>
  <si>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</si>
  <si>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</si>
  <si>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</si>
  <si>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</si>
  <si>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</si>
  <si>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</si>
  <si>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</si>
  <si>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</si>
  <si>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</si>
  <si>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</si>
  <si>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</si>
  <si>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</si>
  <si>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</si>
  <si>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Приложение 1</t>
  </si>
  <si>
    <t>Диагностика состояния экономики и предприятий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</si>
  <si>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</si>
  <si>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</si>
  <si>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</si>
  <si>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</si>
  <si>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</si>
  <si>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</si>
  <si>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</si>
  <si>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</si>
  <si>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</si>
  <si>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</si>
  <si>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</si>
  <si>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</si>
  <si>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</si>
  <si>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</si>
  <si>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</si>
  <si>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</si>
  <si>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</si>
  <si>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Обеспечение электрической энергией, газом и паром; кондиционирование воздуха (D) - всего</t>
  </si>
  <si>
    <t>Строительство (F) - всего</t>
  </si>
  <si>
    <t>Торговля оптовая и розничная; ремонт автотранспортных средств и мотоциклов (G) - всего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</si>
  <si>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</si>
  <si>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</si>
  <si>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</si>
  <si>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</si>
  <si>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</si>
  <si>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</si>
  <si>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</si>
  <si>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</si>
  <si>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</si>
  <si>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</si>
  <si>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</si>
  <si>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</si>
  <si>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</si>
  <si>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</si>
  <si>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</si>
  <si>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</si>
  <si>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</si>
  <si>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</si>
  <si>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</si>
  <si>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</si>
  <si>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</si>
  <si>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</si>
  <si>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</si>
  <si>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</si>
  <si>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</si>
  <si>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</si>
  <si>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</si>
  <si>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</si>
  <si>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</si>
  <si>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</si>
  <si>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</si>
  <si>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</si>
  <si>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</si>
  <si>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</si>
  <si>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</si>
  <si>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</si>
  <si>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</si>
  <si>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</si>
  <si>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</si>
  <si>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</si>
  <si>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</si>
  <si>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</si>
  <si>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</si>
  <si>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</si>
  <si>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</si>
  <si>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</si>
  <si>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</si>
  <si>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</si>
  <si>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</si>
  <si>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</si>
  <si>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</si>
  <si>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</si>
  <si>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</si>
  <si>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</si>
  <si>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</si>
  <si>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</si>
  <si>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</si>
  <si>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</si>
  <si>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</si>
  <si>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</si>
  <si>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</si>
  <si>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</si>
  <si>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</si>
  <si>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</si>
  <si>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</si>
  <si>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</si>
  <si>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</si>
  <si>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</si>
  <si>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</si>
  <si>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</si>
  <si>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</si>
  <si>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</si>
  <si>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</si>
  <si>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</si>
  <si>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</si>
  <si>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</si>
  <si>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</si>
  <si>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</si>
  <si>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мясо</t>
  </si>
  <si>
    <t>молоко</t>
  </si>
  <si>
    <t>яйца</t>
  </si>
  <si>
    <t>тыс.шт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</si>
  <si>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</si>
  <si>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</si>
  <si>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</si>
  <si>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</si>
  <si>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</si>
  <si>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</si>
  <si>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</si>
  <si>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</si>
  <si>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</si>
  <si>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</si>
  <si>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</si>
  <si>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</si>
  <si>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</si>
  <si>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</si>
  <si>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Развитие семеноводческого хозяйства зерновых, зернобобовых культур и однолетних трав в ООО "Урожай"</t>
  </si>
  <si>
    <t>Добыча полезных ископаемых (B) - всего,</t>
  </si>
  <si>
    <t>ООО "Урожай"</t>
  </si>
  <si>
    <t>Мощность проекта
 (в соответст. единицах)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</si>
  <si>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</si>
  <si>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</si>
  <si>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</si>
  <si>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</si>
  <si>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</si>
  <si>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</si>
  <si>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</si>
  <si>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</si>
  <si>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</si>
  <si>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</si>
  <si>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</si>
  <si>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</si>
  <si>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</si>
  <si>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</si>
  <si>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</si>
  <si>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</si>
  <si>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</si>
  <si>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</si>
  <si>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</si>
  <si>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</si>
  <si>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</si>
  <si>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</si>
  <si>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</si>
  <si>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</si>
  <si>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</si>
  <si>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</si>
  <si>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</si>
  <si>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</si>
  <si>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</si>
  <si>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</si>
  <si>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</si>
  <si>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</si>
  <si>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</si>
  <si>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</si>
  <si>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</si>
  <si>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Индекс промышленного производства (В+C+D)</t>
  </si>
  <si>
    <t>Прочие (ООО "Наш Дом")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</si>
  <si>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 - всего, </t>
  </si>
  <si>
    <t xml:space="preserve">                уд. вес в общей численности населения</t>
  </si>
  <si>
    <t xml:space="preserve">Прочие </t>
  </si>
  <si>
    <t>Энергия тепловая, отпущенная котельными,Тысяча гигакалорий (МУП "Афанасьевское"ООО "Теплосервис")</t>
  </si>
  <si>
    <t>ООО "Билибино"</t>
  </si>
  <si>
    <t>Бетон, готовый для заливки (товарный бетон),Тыс. куб.м</t>
  </si>
  <si>
    <t>Развитие семейной животноводческой фермы по производству молока на базе ИП Глава КФХ Гамаюнов А.А.</t>
  </si>
  <si>
    <t>Индивидуальный предприниматель Глава крестьянского (фермерского) хозяйства Гамаюнов Анатолий Анатольевич</t>
  </si>
  <si>
    <t>787 тонн молока в год</t>
  </si>
  <si>
    <t>Реализуется</t>
  </si>
  <si>
    <t xml:space="preserve"> Диагностика состояния муниципального образования "Тулунский район"</t>
  </si>
  <si>
    <t>за 9 месяцев 2021 год</t>
  </si>
  <si>
    <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</si>
  <si>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 за 9 месяцев 2021 год</t>
  </si>
  <si>
    <t>Прочие (Наш Дом)</t>
  </si>
  <si>
    <t>Мирокян Н.О.</t>
  </si>
  <si>
    <t>статистика</t>
  </si>
  <si>
    <t>ООО "Парижское"</t>
  </si>
  <si>
    <t>Аналитический отчет о социально-экономической ситуации</t>
  </si>
  <si>
    <t>Иркутская область, Владимирское сельское поселение, д. Вознесенск</t>
  </si>
  <si>
    <t>в 6,0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</si>
</sst>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28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9" fillId="0" borderId="0" applyBorder="0" applyProtection="0"/>
  </cellStyleXfs>
  <cellXfs count="252">
    <xf numFmtId="0" fontId="0" fillId="0" borderId="0" xfId="0"/>
    <xf numFmtId="0" fontId="11" fillId="0" borderId="0" xfId="0" applyFont="1"/>
    <xf numFmtId="0" fontId="12" fillId="4" borderId="0" xfId="0" applyFont="1" applyFill="1"/>
    <xf numFmtId="0" fontId="12" fillId="0" borderId="0" xfId="0" applyFont="1"/>
    <xf numFmtId="0" fontId="5" fillId="4" borderId="0" xfId="0" applyFont="1" applyFill="1"/>
    <xf numFmtId="0" fontId="5" fillId="0" borderId="0" xfId="0" applyFont="1"/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164" fontId="14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49" fontId="12" fillId="0" borderId="0" xfId="0" applyNumberFormat="1" applyFont="1"/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12" fillId="0" borderId="0" xfId="0" applyFont="1" applyBorder="1"/>
    <xf numFmtId="49" fontId="12" fillId="0" borderId="0" xfId="0" applyNumberFormat="1" applyFont="1" applyBorder="1"/>
    <xf numFmtId="0" fontId="14" fillId="0" borderId="0" xfId="0" applyFont="1" applyAlignment="1">
      <alignment horizontal="right" vertical="center"/>
    </xf>
    <xf numFmtId="0" fontId="12" fillId="4" borderId="0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4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20" fillId="0" borderId="0" xfId="0" applyFont="1"/>
    <xf numFmtId="164" fontId="14" fillId="0" borderId="19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top" wrapText="1"/>
    </xf>
    <xf numFmtId="164" fontId="12" fillId="5" borderId="12" xfId="0" applyNumberFormat="1" applyFont="1" applyFill="1" applyBorder="1" applyAlignment="1">
      <alignment horizontal="center" vertical="center"/>
    </xf>
    <xf numFmtId="164" fontId="12" fillId="5" borderId="13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164" fontId="12" fillId="5" borderId="21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164" fontId="12" fillId="0" borderId="12" xfId="0" applyNumberFormat="1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164" fontId="12" fillId="7" borderId="13" xfId="0" applyNumberFormat="1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 wrapText="1"/>
    </xf>
    <xf numFmtId="2" fontId="12" fillId="5" borderId="12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2" fontId="12" fillId="5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 wrapText="1"/>
    </xf>
    <xf numFmtId="2" fontId="12" fillId="5" borderId="8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164" fontId="12" fillId="5" borderId="2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0" fillId="8" borderId="0" xfId="0" applyFill="1"/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righ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right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165" fontId="7" fillId="7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65" fontId="6" fillId="7" borderId="2" xfId="0" applyNumberFormat="1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0" xfId="0" applyNumberFormat="1" applyFont="1" applyFill="1" applyBorder="1" applyAlignment="1">
      <alignment horizontal="left" vertical="center" wrapText="1"/>
    </xf>
    <xf numFmtId="0" fontId="0" fillId="7" borderId="0" xfId="0" applyFill="1"/>
    <xf numFmtId="1" fontId="6" fillId="7" borderId="2" xfId="0" applyNumberFormat="1" applyFont="1" applyFill="1" applyBorder="1" applyAlignment="1">
      <alignment horizontal="center" vertical="center" wrapText="1"/>
    </xf>
    <xf numFmtId="0" fontId="0" fillId="7" borderId="0" xfId="0" applyFont="1" applyFill="1"/>
    <xf numFmtId="0" fontId="12" fillId="2" borderId="2" xfId="0" applyFont="1" applyFill="1" applyBorder="1" applyAlignment="1">
      <alignment horizontal="center" vertical="center" wrapText="1"/>
    </xf>
    <xf numFmtId="0" fontId="11" fillId="7" borderId="0" xfId="0" applyFont="1" applyFill="1"/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64" fontId="12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11" borderId="0" xfId="0" applyFill="1"/>
    <xf numFmtId="0" fontId="0" fillId="0" borderId="0" xfId="0" applyFont="1"/>
    <xf numFmtId="0" fontId="0" fillId="8" borderId="0" xfId="0" applyFont="1" applyFill="1"/>
    <xf numFmtId="0" fontId="1" fillId="7" borderId="0" xfId="0" applyFont="1" applyFill="1"/>
    <xf numFmtId="49" fontId="7" fillId="7" borderId="2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1" fillId="0" borderId="0" xfId="0" applyFont="1" applyAlignment="1">
      <alignment vertical="center"/>
    </xf>
    <xf numFmtId="164" fontId="12" fillId="7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view="pageBreakPreview" topLeftCell="A4" zoomScale="75" zoomScaleNormal="75" zoomScaleSheetLayoutView="75" zoomScalePageLayoutView="75" workbookViewId="0">
      <selection activeCell="F20" sqref="F20"/>
    </sheetView>
  </sheetViews>
  <sheetFormatPr defaultRowHeight="12.75" x14ac:dyDescent="0.2"/>
  <cols>
    <col min="1" max="1" width="69.85546875" style="183" customWidth="1"/>
    <col min="2" max="2" width="15.42578125" style="183"/>
    <col min="3" max="3" width="17.28515625" style="183" bestFit="1" customWidth="1"/>
    <col min="4" max="4" width="21.28515625" style="183" customWidth="1"/>
    <col min="5" max="5" width="14.7109375" style="183" customWidth="1"/>
    <col min="6" max="1025" width="8.5703125"/>
  </cols>
  <sheetData>
    <row r="1" spans="1:5" ht="97.5" customHeight="1" x14ac:dyDescent="0.2">
      <c r="A1" s="157"/>
      <c r="B1" s="158"/>
      <c r="C1" s="157"/>
      <c r="D1" s="210" t="s">
        <v>0</v>
      </c>
      <c r="E1" s="210"/>
    </row>
    <row r="2" spans="1:5" ht="18" x14ac:dyDescent="0.2">
      <c r="A2" s="158"/>
      <c r="B2" s="158"/>
      <c r="C2" s="157"/>
      <c r="D2" s="211"/>
      <c r="E2" s="211"/>
    </row>
    <row r="3" spans="1:5" ht="24" customHeight="1" x14ac:dyDescent="0.2">
      <c r="A3" s="212" t="s">
        <v>286</v>
      </c>
      <c r="B3" s="212"/>
      <c r="C3" s="212"/>
      <c r="D3" s="212"/>
      <c r="E3" s="212"/>
    </row>
    <row r="4" spans="1:5" ht="20.25" customHeight="1" x14ac:dyDescent="0.2">
      <c r="A4" s="212" t="s">
        <v>1</v>
      </c>
      <c r="B4" s="212"/>
      <c r="C4" s="212"/>
      <c r="D4" s="212"/>
      <c r="E4" s="212"/>
    </row>
    <row r="5" spans="1:5" ht="23.25" customHeight="1" x14ac:dyDescent="0.2">
      <c r="A5" s="212" t="s">
        <v>279</v>
      </c>
      <c r="B5" s="212"/>
      <c r="C5" s="212"/>
      <c r="D5" s="212"/>
      <c r="E5" s="212"/>
    </row>
    <row r="6" spans="1:5" ht="18" x14ac:dyDescent="0.2">
      <c r="A6" s="215"/>
      <c r="B6" s="215"/>
      <c r="C6" s="215"/>
      <c r="D6" s="215"/>
      <c r="E6" s="215"/>
    </row>
    <row r="7" spans="1:5" ht="111" customHeight="1" x14ac:dyDescent="0.2">
      <c r="A7" s="159" t="s">
        <v>2</v>
      </c>
      <c r="B7" s="159" t="s">
        <v>3</v>
      </c>
      <c r="C7" s="159" t="s">
        <v>4</v>
      </c>
      <c r="D7" s="159" t="s">
        <v>5</v>
      </c>
      <c r="E7" s="159" t="s">
        <v>6</v>
      </c>
    </row>
    <row r="8" spans="1:5" ht="18.75" customHeight="1" x14ac:dyDescent="0.2">
      <c r="A8" s="216" t="s">
        <v>7</v>
      </c>
      <c r="B8" s="216"/>
      <c r="C8" s="216"/>
      <c r="D8" s="216"/>
      <c r="E8" s="216"/>
    </row>
    <row r="9" spans="1:5" s="185" customFormat="1" ht="39" x14ac:dyDescent="0.2">
      <c r="A9" s="160" t="s">
        <v>8</v>
      </c>
      <c r="B9" s="161" t="s">
        <v>9</v>
      </c>
      <c r="C9" s="162">
        <f>SUM(C15:C23)+C11</f>
        <v>4706.8999999999996</v>
      </c>
      <c r="D9" s="162">
        <f>SUM(D15:D23)+D11</f>
        <v>5255.1349999999993</v>
      </c>
      <c r="E9" s="162">
        <f>C9/D9*100</f>
        <v>89.567632420480152</v>
      </c>
    </row>
    <row r="10" spans="1:5" s="1" customFormat="1" ht="18.75" x14ac:dyDescent="0.2">
      <c r="A10" s="163" t="s">
        <v>10</v>
      </c>
      <c r="B10" s="154"/>
      <c r="C10" s="154"/>
      <c r="D10" s="154"/>
      <c r="E10" s="164"/>
    </row>
    <row r="11" spans="1:5" s="201" customFormat="1" ht="41.25" customHeight="1" x14ac:dyDescent="0.2">
      <c r="A11" s="153" t="s">
        <v>11</v>
      </c>
      <c r="B11" s="154" t="s">
        <v>9</v>
      </c>
      <c r="C11" s="164">
        <f>C12+C13</f>
        <v>380.90000000000003</v>
      </c>
      <c r="D11" s="164">
        <f>D12+D13</f>
        <v>277.40000000000003</v>
      </c>
      <c r="E11" s="164">
        <f t="shared" ref="E11:E31" si="0">C11/D11*100</f>
        <v>137.31074260994953</v>
      </c>
    </row>
    <row r="12" spans="1:5" s="201" customFormat="1" ht="36.75" customHeight="1" x14ac:dyDescent="0.2">
      <c r="A12" s="153" t="s">
        <v>12</v>
      </c>
      <c r="B12" s="154" t="s">
        <v>9</v>
      </c>
      <c r="C12" s="164">
        <v>365.1</v>
      </c>
      <c r="D12" s="164">
        <v>263.3</v>
      </c>
      <c r="E12" s="164">
        <f t="shared" si="0"/>
        <v>138.66312191416634</v>
      </c>
    </row>
    <row r="13" spans="1:5" s="201" customFormat="1" ht="20.25" customHeight="1" x14ac:dyDescent="0.2">
      <c r="A13" s="153" t="s">
        <v>13</v>
      </c>
      <c r="B13" s="154" t="s">
        <v>9</v>
      </c>
      <c r="C13" s="164">
        <v>15.8</v>
      </c>
      <c r="D13" s="164">
        <v>14.1</v>
      </c>
      <c r="E13" s="164">
        <f t="shared" si="0"/>
        <v>112.05673758865248</v>
      </c>
    </row>
    <row r="14" spans="1:5" s="201" customFormat="1" ht="18.75" x14ac:dyDescent="0.2">
      <c r="A14" s="153" t="s">
        <v>14</v>
      </c>
      <c r="B14" s="154" t="s">
        <v>9</v>
      </c>
      <c r="C14" s="164">
        <v>0</v>
      </c>
      <c r="D14" s="164">
        <v>0</v>
      </c>
      <c r="E14" s="164" t="e">
        <f t="shared" si="0"/>
        <v>#DIV/0!</v>
      </c>
    </row>
    <row r="15" spans="1:5" s="202" customFormat="1" ht="18.75" x14ac:dyDescent="0.2">
      <c r="A15" s="153" t="s">
        <v>15</v>
      </c>
      <c r="B15" s="154" t="s">
        <v>9</v>
      </c>
      <c r="C15" s="164">
        <v>3543.8</v>
      </c>
      <c r="D15" s="164">
        <v>4150.3999999999996</v>
      </c>
      <c r="E15" s="164">
        <f t="shared" si="0"/>
        <v>85.384541249036246</v>
      </c>
    </row>
    <row r="16" spans="1:5" s="202" customFormat="1" ht="18.75" x14ac:dyDescent="0.2">
      <c r="A16" s="153" t="s">
        <v>16</v>
      </c>
      <c r="B16" s="154" t="s">
        <v>9</v>
      </c>
      <c r="C16" s="164">
        <v>27.7</v>
      </c>
      <c r="D16" s="164">
        <v>18</v>
      </c>
      <c r="E16" s="164">
        <f t="shared" si="0"/>
        <v>153.88888888888889</v>
      </c>
    </row>
    <row r="17" spans="1:8" s="202" customFormat="1" ht="40.5" customHeight="1" x14ac:dyDescent="0.2">
      <c r="A17" s="153" t="s">
        <v>17</v>
      </c>
      <c r="B17" s="154" t="s">
        <v>9</v>
      </c>
      <c r="C17" s="164">
        <v>39.5</v>
      </c>
      <c r="D17" s="164">
        <v>43.4</v>
      </c>
      <c r="E17" s="164">
        <f t="shared" si="0"/>
        <v>91.013824884792626</v>
      </c>
    </row>
    <row r="18" spans="1:8" s="202" customFormat="1" ht="56.25" customHeight="1" x14ac:dyDescent="0.2">
      <c r="A18" s="153" t="s">
        <v>18</v>
      </c>
      <c r="B18" s="154" t="s">
        <v>9</v>
      </c>
      <c r="C18" s="164">
        <v>0</v>
      </c>
      <c r="D18" s="164">
        <v>0</v>
      </c>
      <c r="E18" s="164" t="e">
        <f t="shared" si="0"/>
        <v>#DIV/0!</v>
      </c>
    </row>
    <row r="19" spans="1:8" s="202" customFormat="1" ht="18.75" x14ac:dyDescent="0.2">
      <c r="A19" s="153" t="s">
        <v>255</v>
      </c>
      <c r="B19" s="154" t="s">
        <v>9</v>
      </c>
      <c r="C19" s="164">
        <v>253.1</v>
      </c>
      <c r="D19" s="164">
        <v>321.60000000000002</v>
      </c>
      <c r="E19" s="164">
        <f t="shared" si="0"/>
        <v>78.700248756218897</v>
      </c>
    </row>
    <row r="20" spans="1:8" s="202" customFormat="1" ht="37.5" x14ac:dyDescent="0.2">
      <c r="A20" s="153" t="s">
        <v>19</v>
      </c>
      <c r="B20" s="154" t="s">
        <v>9</v>
      </c>
      <c r="C20" s="164">
        <v>460.9</v>
      </c>
      <c r="D20" s="164">
        <v>442</v>
      </c>
      <c r="E20" s="164">
        <f t="shared" si="0"/>
        <v>104.2760180995475</v>
      </c>
    </row>
    <row r="21" spans="1:8" s="202" customFormat="1" ht="18.75" x14ac:dyDescent="0.2">
      <c r="A21" s="153" t="s">
        <v>20</v>
      </c>
      <c r="B21" s="154" t="s">
        <v>9</v>
      </c>
      <c r="C21" s="164">
        <v>0</v>
      </c>
      <c r="D21" s="164">
        <v>0</v>
      </c>
      <c r="E21" s="164" t="e">
        <f t="shared" si="0"/>
        <v>#DIV/0!</v>
      </c>
    </row>
    <row r="22" spans="1:8" s="202" customFormat="1" ht="18.75" x14ac:dyDescent="0.2">
      <c r="A22" s="153" t="s">
        <v>21</v>
      </c>
      <c r="B22" s="154" t="s">
        <v>9</v>
      </c>
      <c r="C22" s="164">
        <v>0</v>
      </c>
      <c r="D22" s="164">
        <v>0</v>
      </c>
      <c r="E22" s="164" t="e">
        <f t="shared" si="0"/>
        <v>#DIV/0!</v>
      </c>
    </row>
    <row r="23" spans="1:8" s="202" customFormat="1" ht="18.75" x14ac:dyDescent="0.2">
      <c r="A23" s="153" t="s">
        <v>267</v>
      </c>
      <c r="B23" s="154" t="s">
        <v>9</v>
      </c>
      <c r="C23" s="164">
        <v>1</v>
      </c>
      <c r="D23" s="164">
        <v>2.335</v>
      </c>
      <c r="E23" s="164">
        <f t="shared" si="0"/>
        <v>42.82655246252677</v>
      </c>
    </row>
    <row r="24" spans="1:8" s="201" customFormat="1" ht="39" x14ac:dyDescent="0.2">
      <c r="A24" s="160" t="s">
        <v>23</v>
      </c>
      <c r="B24" s="161" t="s">
        <v>24</v>
      </c>
      <c r="C24" s="162">
        <f>C9/C83</f>
        <v>197.97686645636173</v>
      </c>
      <c r="D24" s="162">
        <f>D9/D83</f>
        <v>214.89000204457165</v>
      </c>
      <c r="E24" s="162">
        <f t="shared" si="0"/>
        <v>92.129398563316201</v>
      </c>
    </row>
    <row r="25" spans="1:8" s="201" customFormat="1" ht="19.5" x14ac:dyDescent="0.2">
      <c r="A25" s="160" t="s">
        <v>25</v>
      </c>
      <c r="B25" s="161" t="s">
        <v>9</v>
      </c>
      <c r="C25" s="162">
        <v>129.30000000000001</v>
      </c>
      <c r="D25" s="162">
        <v>128.4</v>
      </c>
      <c r="E25" s="162">
        <f t="shared" si="0"/>
        <v>100.70093457943925</v>
      </c>
    </row>
    <row r="26" spans="1:8" s="183" customFormat="1" ht="19.5" x14ac:dyDescent="0.25">
      <c r="A26" s="160" t="s">
        <v>26</v>
      </c>
      <c r="B26" s="161" t="s">
        <v>9</v>
      </c>
      <c r="C26" s="162">
        <v>4.2</v>
      </c>
      <c r="D26" s="162">
        <v>0.7</v>
      </c>
      <c r="E26" s="162" t="s">
        <v>288</v>
      </c>
      <c r="F26" s="203"/>
      <c r="G26" s="203"/>
      <c r="H26" s="203"/>
    </row>
    <row r="27" spans="1:8" s="200" customFormat="1" ht="19.5" x14ac:dyDescent="0.2">
      <c r="A27" s="160" t="s">
        <v>27</v>
      </c>
      <c r="B27" s="161" t="s">
        <v>28</v>
      </c>
      <c r="C27" s="162">
        <v>74.16</v>
      </c>
      <c r="D27" s="162">
        <v>83.1</v>
      </c>
      <c r="E27" s="162">
        <f t="shared" si="0"/>
        <v>89.241877256317693</v>
      </c>
    </row>
    <row r="28" spans="1:8" s="200" customFormat="1" ht="19.5" x14ac:dyDescent="0.2">
      <c r="A28" s="160" t="s">
        <v>29</v>
      </c>
      <c r="B28" s="161" t="s">
        <v>28</v>
      </c>
      <c r="C28" s="162">
        <v>25.8</v>
      </c>
      <c r="D28" s="162">
        <v>16.899999999999999</v>
      </c>
      <c r="E28" s="162">
        <f t="shared" si="0"/>
        <v>152.66272189349115</v>
      </c>
    </row>
    <row r="29" spans="1:8" s="201" customFormat="1" ht="64.5" customHeight="1" x14ac:dyDescent="0.2">
      <c r="A29" s="160" t="s">
        <v>30</v>
      </c>
      <c r="B29" s="161" t="s">
        <v>9</v>
      </c>
      <c r="C29" s="162">
        <v>166.2</v>
      </c>
      <c r="D29" s="162">
        <v>144.5</v>
      </c>
      <c r="E29" s="162">
        <f t="shared" si="0"/>
        <v>115.01730103806227</v>
      </c>
    </row>
    <row r="30" spans="1:8" s="201" customFormat="1" ht="60.75" customHeight="1" x14ac:dyDescent="0.2">
      <c r="A30" s="160" t="s">
        <v>31</v>
      </c>
      <c r="B30" s="161" t="s">
        <v>9</v>
      </c>
      <c r="C30" s="162">
        <v>168.8</v>
      </c>
      <c r="D30" s="162">
        <v>145.19999999999999</v>
      </c>
      <c r="E30" s="162">
        <f t="shared" si="0"/>
        <v>116.25344352617081</v>
      </c>
    </row>
    <row r="31" spans="1:8" s="201" customFormat="1" ht="58.5" x14ac:dyDescent="0.2">
      <c r="A31" s="160" t="s">
        <v>32</v>
      </c>
      <c r="B31" s="161" t="s">
        <v>24</v>
      </c>
      <c r="C31" s="162">
        <f>C30/C83</f>
        <v>7.0998948475289181</v>
      </c>
      <c r="D31" s="162">
        <f>D30/D83</f>
        <v>5.9374361071355555</v>
      </c>
      <c r="E31" s="162">
        <f t="shared" si="0"/>
        <v>119.57846315173532</v>
      </c>
    </row>
    <row r="32" spans="1:8" ht="18.75" customHeight="1" x14ac:dyDescent="0.2">
      <c r="A32" s="213" t="s">
        <v>33</v>
      </c>
      <c r="B32" s="213"/>
      <c r="C32" s="213"/>
      <c r="D32" s="213"/>
      <c r="E32" s="213"/>
    </row>
    <row r="33" spans="1:6" ht="18.75" x14ac:dyDescent="0.2">
      <c r="A33" s="165" t="s">
        <v>34</v>
      </c>
      <c r="B33" s="166"/>
      <c r="C33" s="166"/>
      <c r="D33" s="166"/>
      <c r="E33" s="166"/>
    </row>
    <row r="34" spans="1:6" s="201" customFormat="1" ht="37.5" x14ac:dyDescent="0.2">
      <c r="A34" s="204" t="s">
        <v>35</v>
      </c>
      <c r="B34" s="155" t="s">
        <v>9</v>
      </c>
      <c r="C34" s="167">
        <f>C37+C40+C43+C46</f>
        <v>3614.2419999999997</v>
      </c>
      <c r="D34" s="167">
        <f>D37+D40+D43+D46</f>
        <v>4212.2999999999993</v>
      </c>
      <c r="E34" s="167">
        <f>C34/D34*100</f>
        <v>85.80210336395794</v>
      </c>
    </row>
    <row r="35" spans="1:6" s="201" customFormat="1" ht="18.75" x14ac:dyDescent="0.2">
      <c r="A35" s="204" t="s">
        <v>266</v>
      </c>
      <c r="B35" s="155" t="s">
        <v>28</v>
      </c>
      <c r="C35" s="167">
        <v>82</v>
      </c>
      <c r="D35" s="155">
        <v>96.1</v>
      </c>
      <c r="E35" s="167">
        <f>C35/D35*100</f>
        <v>85.32778355879293</v>
      </c>
    </row>
    <row r="36" spans="1:6" ht="18.75" x14ac:dyDescent="0.2">
      <c r="A36" s="156" t="s">
        <v>36</v>
      </c>
      <c r="B36" s="154"/>
      <c r="C36" s="154"/>
      <c r="D36" s="154"/>
      <c r="E36" s="168"/>
    </row>
    <row r="37" spans="1:6" s="202" customFormat="1" ht="37.5" x14ac:dyDescent="0.2">
      <c r="A37" s="204" t="s">
        <v>37</v>
      </c>
      <c r="B37" s="155" t="s">
        <v>9</v>
      </c>
      <c r="C37" s="167">
        <v>3543.8420000000001</v>
      </c>
      <c r="D37" s="167">
        <v>4150.3999999999996</v>
      </c>
      <c r="E37" s="167">
        <f>C37/D37*100</f>
        <v>85.385553199691614</v>
      </c>
    </row>
    <row r="38" spans="1:6" s="201" customFormat="1" ht="18.75" x14ac:dyDescent="0.2">
      <c r="A38" s="204" t="s">
        <v>38</v>
      </c>
      <c r="B38" s="155" t="s">
        <v>28</v>
      </c>
      <c r="C38" s="167">
        <v>82</v>
      </c>
      <c r="D38" s="167">
        <v>96.1</v>
      </c>
      <c r="E38" s="167">
        <f>C38/D38*100</f>
        <v>85.32778355879293</v>
      </c>
    </row>
    <row r="39" spans="1:6" ht="18.75" x14ac:dyDescent="0.2">
      <c r="A39" s="156" t="s">
        <v>39</v>
      </c>
      <c r="B39" s="154"/>
      <c r="C39" s="154"/>
      <c r="D39" s="154"/>
      <c r="E39" s="164"/>
    </row>
    <row r="40" spans="1:6" s="202" customFormat="1" ht="37.5" x14ac:dyDescent="0.2">
      <c r="A40" s="204" t="s">
        <v>37</v>
      </c>
      <c r="B40" s="154" t="s">
        <v>9</v>
      </c>
      <c r="C40" s="164">
        <v>27.7</v>
      </c>
      <c r="D40" s="164">
        <v>18</v>
      </c>
      <c r="E40" s="164">
        <f>C40/D40*100</f>
        <v>153.88888888888889</v>
      </c>
    </row>
    <row r="41" spans="1:6" s="201" customFormat="1" ht="18.75" x14ac:dyDescent="0.2">
      <c r="A41" s="204" t="s">
        <v>38</v>
      </c>
      <c r="B41" s="154" t="s">
        <v>28</v>
      </c>
      <c r="C41" s="164" t="s">
        <v>43</v>
      </c>
      <c r="D41" s="164" t="s">
        <v>43</v>
      </c>
      <c r="E41" s="164" t="e">
        <f>C41/D41*100</f>
        <v>#VALUE!</v>
      </c>
    </row>
    <row r="42" spans="1:6" ht="37.5" x14ac:dyDescent="0.2">
      <c r="A42" s="156" t="s">
        <v>40</v>
      </c>
      <c r="B42" s="154"/>
      <c r="C42" s="154"/>
      <c r="D42" s="154"/>
      <c r="E42" s="164"/>
    </row>
    <row r="43" spans="1:6" s="202" customFormat="1" ht="37.5" x14ac:dyDescent="0.2">
      <c r="A43" s="204" t="s">
        <v>41</v>
      </c>
      <c r="B43" s="155" t="s">
        <v>9</v>
      </c>
      <c r="C43" s="167">
        <v>42.7</v>
      </c>
      <c r="D43" s="155">
        <v>43.9</v>
      </c>
      <c r="E43" s="167">
        <f>C43/D43*100</f>
        <v>97.26651480637814</v>
      </c>
    </row>
    <row r="44" spans="1:6" s="201" customFormat="1" ht="18.75" x14ac:dyDescent="0.2">
      <c r="A44" s="204" t="s">
        <v>38</v>
      </c>
      <c r="B44" s="155" t="s">
        <v>28</v>
      </c>
      <c r="C44" s="167">
        <v>82.1</v>
      </c>
      <c r="D44" s="155">
        <v>106.2</v>
      </c>
      <c r="E44" s="167">
        <f>C44/D44*100</f>
        <v>77.30696798493409</v>
      </c>
      <c r="F44" s="205"/>
    </row>
    <row r="45" spans="1:6" s="152" customFormat="1" ht="56.25" x14ac:dyDescent="0.2">
      <c r="A45" s="156" t="s">
        <v>231</v>
      </c>
      <c r="B45" s="154"/>
      <c r="C45" s="154"/>
      <c r="D45" s="154"/>
      <c r="E45" s="154"/>
    </row>
    <row r="46" spans="1:6" s="202" customFormat="1" ht="37.5" x14ac:dyDescent="0.2">
      <c r="A46" s="204" t="s">
        <v>41</v>
      </c>
      <c r="B46" s="155" t="s">
        <v>9</v>
      </c>
      <c r="C46" s="167">
        <v>0</v>
      </c>
      <c r="D46" s="167">
        <v>0</v>
      </c>
      <c r="E46" s="167" t="e">
        <f>C46/D46*100</f>
        <v>#DIV/0!</v>
      </c>
    </row>
    <row r="47" spans="1:6" ht="37.5" x14ac:dyDescent="0.2">
      <c r="A47" s="156" t="s">
        <v>42</v>
      </c>
      <c r="B47" s="169"/>
      <c r="C47" s="154"/>
      <c r="D47" s="154"/>
      <c r="E47" s="154"/>
    </row>
    <row r="48" spans="1:6" s="183" customFormat="1" ht="21.75" customHeight="1" x14ac:dyDescent="0.2">
      <c r="A48" s="170" t="s">
        <v>233</v>
      </c>
      <c r="B48" s="155" t="s">
        <v>9</v>
      </c>
      <c r="C48" s="155">
        <v>502.9</v>
      </c>
      <c r="D48" s="167">
        <v>589.5</v>
      </c>
      <c r="E48" s="167">
        <f>C48/D48*100</f>
        <v>85.309584393553848</v>
      </c>
    </row>
    <row r="49" spans="1:6" s="183" customFormat="1" ht="37.5" x14ac:dyDescent="0.2">
      <c r="A49" s="170" t="s">
        <v>234</v>
      </c>
      <c r="B49" s="155" t="s">
        <v>28</v>
      </c>
      <c r="C49" s="167">
        <v>82.1</v>
      </c>
      <c r="D49" s="155">
        <v>139.5</v>
      </c>
      <c r="E49" s="167">
        <f>C49/D49*100</f>
        <v>58.853046594982075</v>
      </c>
    </row>
    <row r="50" spans="1:6" s="201" customFormat="1" ht="18.75" x14ac:dyDescent="0.2">
      <c r="A50" s="156" t="s">
        <v>44</v>
      </c>
      <c r="B50" s="169"/>
      <c r="C50" s="154"/>
      <c r="D50" s="154"/>
      <c r="E50" s="154"/>
    </row>
    <row r="51" spans="1:6" s="202" customFormat="1" ht="18.75" x14ac:dyDescent="0.2">
      <c r="A51" s="170" t="s">
        <v>45</v>
      </c>
      <c r="B51" s="155" t="s">
        <v>9</v>
      </c>
      <c r="C51" s="167">
        <v>332.7</v>
      </c>
      <c r="D51" s="155">
        <v>269.8</v>
      </c>
      <c r="E51" s="167">
        <f>C51/D51*100</f>
        <v>123.31356560415121</v>
      </c>
    </row>
    <row r="52" spans="1:6" s="202" customFormat="1" ht="18.75" x14ac:dyDescent="0.2">
      <c r="A52" s="170" t="s">
        <v>46</v>
      </c>
      <c r="B52" s="155" t="s">
        <v>47</v>
      </c>
      <c r="C52" s="167">
        <v>0</v>
      </c>
      <c r="D52" s="167">
        <v>1186.7</v>
      </c>
      <c r="E52" s="167">
        <f>C52/D52*100</f>
        <v>0</v>
      </c>
    </row>
    <row r="53" spans="1:6" s="202" customFormat="1" ht="18.75" x14ac:dyDescent="0.2">
      <c r="A53" s="170" t="s">
        <v>48</v>
      </c>
      <c r="B53" s="155" t="s">
        <v>47</v>
      </c>
      <c r="C53" s="171">
        <f>C52/C83/1000</f>
        <v>0</v>
      </c>
      <c r="D53" s="171">
        <f>D52/D83/1000</f>
        <v>4.8525863831527301E-2</v>
      </c>
      <c r="E53" s="167">
        <f>C53/D53*100</f>
        <v>0</v>
      </c>
    </row>
    <row r="54" spans="1:6" s="201" customFormat="1" ht="18.75" x14ac:dyDescent="0.2">
      <c r="A54" s="156" t="s">
        <v>49</v>
      </c>
      <c r="B54" s="169"/>
      <c r="C54" s="154"/>
      <c r="D54" s="154"/>
      <c r="E54" s="154"/>
    </row>
    <row r="55" spans="1:6" s="201" customFormat="1" ht="18.75" x14ac:dyDescent="0.2">
      <c r="A55" s="170" t="s">
        <v>50</v>
      </c>
      <c r="B55" s="155" t="s">
        <v>51</v>
      </c>
      <c r="C55" s="167">
        <v>173297.3</v>
      </c>
      <c r="D55" s="167">
        <v>227076.9</v>
      </c>
      <c r="E55" s="167">
        <f>C55/D55*100</f>
        <v>76.316569408865448</v>
      </c>
      <c r="F55" s="205"/>
    </row>
    <row r="56" spans="1:6" s="201" customFormat="1" ht="19.5" customHeight="1" x14ac:dyDescent="0.2">
      <c r="A56" s="170" t="s">
        <v>52</v>
      </c>
      <c r="B56" s="155" t="s">
        <v>53</v>
      </c>
      <c r="C56" s="167">
        <v>0</v>
      </c>
      <c r="D56" s="167">
        <v>0</v>
      </c>
      <c r="E56" s="167" t="e">
        <f>C56/D56*100</f>
        <v>#DIV/0!</v>
      </c>
    </row>
    <row r="57" spans="1:6" ht="37.5" x14ac:dyDescent="0.2">
      <c r="A57" s="156" t="s">
        <v>54</v>
      </c>
      <c r="B57" s="169"/>
      <c r="C57" s="154"/>
      <c r="D57" s="154"/>
      <c r="E57" s="154"/>
    </row>
    <row r="58" spans="1:6" s="201" customFormat="1" ht="18.75" x14ac:dyDescent="0.2">
      <c r="A58" s="170" t="s">
        <v>55</v>
      </c>
      <c r="B58" s="155" t="s">
        <v>9</v>
      </c>
      <c r="C58" s="155">
        <v>469.9</v>
      </c>
      <c r="D58" s="155">
        <v>463.4</v>
      </c>
      <c r="E58" s="167">
        <f>C58/D58*100</f>
        <v>101.40267587397496</v>
      </c>
    </row>
    <row r="59" spans="1:6" s="1" customFormat="1" ht="18.75" x14ac:dyDescent="0.2">
      <c r="A59" s="170" t="s">
        <v>56</v>
      </c>
      <c r="B59" s="155" t="s">
        <v>28</v>
      </c>
      <c r="C59" s="155">
        <v>88.9</v>
      </c>
      <c r="D59" s="155">
        <v>99.9</v>
      </c>
      <c r="E59" s="167">
        <f>C59/D59*100</f>
        <v>88.988988988988993</v>
      </c>
      <c r="F59" s="54"/>
    </row>
    <row r="60" spans="1:6" ht="18.75" x14ac:dyDescent="0.2">
      <c r="A60" s="156" t="s">
        <v>57</v>
      </c>
      <c r="B60" s="169"/>
      <c r="C60" s="154"/>
      <c r="D60" s="154"/>
      <c r="E60" s="154"/>
    </row>
    <row r="61" spans="1:6" s="201" customFormat="1" ht="22.5" customHeight="1" x14ac:dyDescent="0.2">
      <c r="A61" s="170" t="s">
        <v>232</v>
      </c>
      <c r="B61" s="155" t="s">
        <v>58</v>
      </c>
      <c r="C61" s="155">
        <v>104</v>
      </c>
      <c r="D61" s="155">
        <v>111</v>
      </c>
      <c r="E61" s="167">
        <f>C61/D61*100</f>
        <v>93.693693693693689</v>
      </c>
      <c r="F61" s="205"/>
    </row>
    <row r="62" spans="1:6" s="201" customFormat="1" ht="37.5" x14ac:dyDescent="0.2">
      <c r="A62" s="170" t="s">
        <v>235</v>
      </c>
      <c r="B62" s="155" t="s">
        <v>28</v>
      </c>
      <c r="C62" s="155">
        <v>18.5</v>
      </c>
      <c r="D62" s="155">
        <v>14.1</v>
      </c>
      <c r="E62" s="167">
        <f>C62/D62*100</f>
        <v>131.20567375886526</v>
      </c>
      <c r="F62" s="205"/>
    </row>
    <row r="63" spans="1:6" s="181" customFormat="1" ht="19.5" x14ac:dyDescent="0.2">
      <c r="A63" s="160" t="s">
        <v>59</v>
      </c>
      <c r="B63" s="161" t="s">
        <v>24</v>
      </c>
      <c r="C63" s="162">
        <v>2425948</v>
      </c>
      <c r="D63" s="162">
        <v>818881</v>
      </c>
      <c r="E63" s="167">
        <f>C63/D63*100</f>
        <v>296.25159211167437</v>
      </c>
      <c r="F63" s="181" t="s">
        <v>284</v>
      </c>
    </row>
    <row r="64" spans="1:6" s="181" customFormat="1" ht="18.75" x14ac:dyDescent="0.2">
      <c r="A64" s="154" t="s">
        <v>60</v>
      </c>
      <c r="B64" s="154" t="s">
        <v>24</v>
      </c>
      <c r="C64" s="164">
        <v>1781675</v>
      </c>
      <c r="D64" s="164">
        <v>717428</v>
      </c>
      <c r="E64" s="167">
        <f>C64/D64*100</f>
        <v>248.34199390043321</v>
      </c>
    </row>
    <row r="65" spans="1:5" s="181" customFormat="1" ht="18.75" customHeight="1" x14ac:dyDescent="0.2">
      <c r="A65" s="213" t="s">
        <v>61</v>
      </c>
      <c r="B65" s="213"/>
      <c r="C65" s="213"/>
      <c r="D65" s="213"/>
      <c r="E65" s="213"/>
    </row>
    <row r="66" spans="1:5" s="1" customFormat="1" ht="78" x14ac:dyDescent="0.2">
      <c r="A66" s="160" t="s">
        <v>62</v>
      </c>
      <c r="B66" s="161" t="s">
        <v>63</v>
      </c>
      <c r="C66" s="162"/>
      <c r="D66" s="162"/>
      <c r="E66" s="167" t="e">
        <f>C66/D66*100</f>
        <v>#DIV/0!</v>
      </c>
    </row>
    <row r="67" spans="1:5" s="1" customFormat="1" ht="19.5" x14ac:dyDescent="0.2">
      <c r="A67" s="160" t="s">
        <v>64</v>
      </c>
      <c r="B67" s="172"/>
      <c r="C67" s="162"/>
      <c r="D67" s="162"/>
      <c r="E67" s="161"/>
    </row>
    <row r="68" spans="1:5" s="1" customFormat="1" ht="18.75" x14ac:dyDescent="0.2">
      <c r="A68" s="153" t="s">
        <v>65</v>
      </c>
      <c r="B68" s="154" t="s">
        <v>66</v>
      </c>
      <c r="C68" s="164"/>
      <c r="D68" s="164"/>
      <c r="E68" s="164" t="e">
        <f>C68/D68*100</f>
        <v>#DIV/0!</v>
      </c>
    </row>
    <row r="69" spans="1:5" s="1" customFormat="1" ht="18.75" x14ac:dyDescent="0.2">
      <c r="A69" s="154" t="s">
        <v>67</v>
      </c>
      <c r="B69" s="154" t="s">
        <v>28</v>
      </c>
      <c r="C69" s="164"/>
      <c r="D69" s="164"/>
      <c r="E69" s="164" t="e">
        <f>C69/D69*100</f>
        <v>#DIV/0!</v>
      </c>
    </row>
    <row r="70" spans="1:5" s="1" customFormat="1" ht="18.75" x14ac:dyDescent="0.2">
      <c r="A70" s="153" t="s">
        <v>68</v>
      </c>
      <c r="B70" s="154" t="s">
        <v>66</v>
      </c>
      <c r="C70" s="164"/>
      <c r="D70" s="164"/>
      <c r="E70" s="164" t="e">
        <f>C70/D70*100</f>
        <v>#DIV/0!</v>
      </c>
    </row>
    <row r="71" spans="1:5" s="1" customFormat="1" ht="21" customHeight="1" x14ac:dyDescent="0.2">
      <c r="A71" s="153" t="s">
        <v>269</v>
      </c>
      <c r="B71" s="154" t="s">
        <v>28</v>
      </c>
      <c r="C71" s="164"/>
      <c r="D71" s="164"/>
      <c r="E71" s="164" t="e">
        <f>C71/D71*100</f>
        <v>#DIV/0!</v>
      </c>
    </row>
    <row r="72" spans="1:5" s="1" customFormat="1" ht="19.5" x14ac:dyDescent="0.2">
      <c r="A72" s="160" t="s">
        <v>69</v>
      </c>
      <c r="B72" s="154"/>
      <c r="C72" s="164"/>
      <c r="D72" s="164"/>
      <c r="E72" s="154"/>
    </row>
    <row r="73" spans="1:5" s="1" customFormat="1" ht="18.75" x14ac:dyDescent="0.2">
      <c r="A73" s="153" t="s">
        <v>70</v>
      </c>
      <c r="B73" s="154" t="s">
        <v>66</v>
      </c>
      <c r="C73" s="164"/>
      <c r="D73" s="164"/>
      <c r="E73" s="164" t="e">
        <f t="shared" ref="E73:E81" si="1">C73/D73*100</f>
        <v>#DIV/0!</v>
      </c>
    </row>
    <row r="74" spans="1:5" s="1" customFormat="1" ht="18.75" x14ac:dyDescent="0.2">
      <c r="A74" s="154" t="s">
        <v>67</v>
      </c>
      <c r="B74" s="154" t="s">
        <v>28</v>
      </c>
      <c r="C74" s="164"/>
      <c r="D74" s="164"/>
      <c r="E74" s="164" t="e">
        <f t="shared" si="1"/>
        <v>#DIV/0!</v>
      </c>
    </row>
    <row r="75" spans="1:5" s="1" customFormat="1" ht="18.75" x14ac:dyDescent="0.2">
      <c r="A75" s="153" t="s">
        <v>71</v>
      </c>
      <c r="B75" s="154" t="s">
        <v>66</v>
      </c>
      <c r="C75" s="164"/>
      <c r="D75" s="164"/>
      <c r="E75" s="164" t="e">
        <f t="shared" si="1"/>
        <v>#DIV/0!</v>
      </c>
    </row>
    <row r="76" spans="1:5" s="1" customFormat="1" ht="18.75" x14ac:dyDescent="0.2">
      <c r="A76" s="154" t="s">
        <v>67</v>
      </c>
      <c r="B76" s="154" t="s">
        <v>28</v>
      </c>
      <c r="C76" s="164"/>
      <c r="D76" s="164"/>
      <c r="E76" s="164" t="e">
        <f t="shared" si="1"/>
        <v>#DIV/0!</v>
      </c>
    </row>
    <row r="77" spans="1:5" s="1" customFormat="1" ht="18.75" x14ac:dyDescent="0.2">
      <c r="A77" s="153" t="s">
        <v>72</v>
      </c>
      <c r="B77" s="154" t="s">
        <v>66</v>
      </c>
      <c r="C77" s="164"/>
      <c r="D77" s="164"/>
      <c r="E77" s="164" t="e">
        <f t="shared" si="1"/>
        <v>#DIV/0!</v>
      </c>
    </row>
    <row r="78" spans="1:5" s="1" customFormat="1" ht="18.75" x14ac:dyDescent="0.2">
      <c r="A78" s="154" t="s">
        <v>67</v>
      </c>
      <c r="B78" s="154" t="s">
        <v>28</v>
      </c>
      <c r="C78" s="164"/>
      <c r="D78" s="164"/>
      <c r="E78" s="164" t="e">
        <f t="shared" si="1"/>
        <v>#DIV/0!</v>
      </c>
    </row>
    <row r="79" spans="1:5" s="1" customFormat="1" ht="42.75" customHeight="1" x14ac:dyDescent="0.2">
      <c r="A79" s="160" t="s">
        <v>73</v>
      </c>
      <c r="B79" s="161" t="s">
        <v>63</v>
      </c>
      <c r="C79" s="162"/>
      <c r="D79" s="162"/>
      <c r="E79" s="162" t="e">
        <f t="shared" si="1"/>
        <v>#DIV/0!</v>
      </c>
    </row>
    <row r="80" spans="1:5" s="1" customFormat="1" ht="39" x14ac:dyDescent="0.2">
      <c r="A80" s="160" t="s">
        <v>74</v>
      </c>
      <c r="B80" s="161" t="s">
        <v>28</v>
      </c>
      <c r="C80" s="162"/>
      <c r="D80" s="162"/>
      <c r="E80" s="162" t="e">
        <f t="shared" si="1"/>
        <v>#DIV/0!</v>
      </c>
    </row>
    <row r="81" spans="1:6" s="1" customFormat="1" ht="39" x14ac:dyDescent="0.2">
      <c r="A81" s="160" t="s">
        <v>75</v>
      </c>
      <c r="B81" s="161" t="s">
        <v>28</v>
      </c>
      <c r="C81" s="162"/>
      <c r="D81" s="162"/>
      <c r="E81" s="162" t="e">
        <f t="shared" si="1"/>
        <v>#DIV/0!</v>
      </c>
    </row>
    <row r="82" spans="1:6" s="1" customFormat="1" ht="18.75" customHeight="1" x14ac:dyDescent="0.2">
      <c r="A82" s="213" t="s">
        <v>76</v>
      </c>
      <c r="B82" s="213"/>
      <c r="C82" s="213"/>
      <c r="D82" s="213"/>
      <c r="E82" s="213"/>
    </row>
    <row r="83" spans="1:6" s="201" customFormat="1" ht="19.5" x14ac:dyDescent="0.2">
      <c r="A83" s="175" t="s">
        <v>77</v>
      </c>
      <c r="B83" s="161" t="s">
        <v>78</v>
      </c>
      <c r="C83" s="173">
        <v>23.774999999999999</v>
      </c>
      <c r="D83" s="173">
        <v>24.454999999999998</v>
      </c>
      <c r="E83" s="162">
        <f t="shared" ref="E83:E103" si="2">C83/D83*100</f>
        <v>97.219382539358008</v>
      </c>
    </row>
    <row r="84" spans="1:6" s="1" customFormat="1" ht="19.5" x14ac:dyDescent="0.2">
      <c r="A84" s="160" t="s">
        <v>79</v>
      </c>
      <c r="B84" s="161" t="s">
        <v>66</v>
      </c>
      <c r="C84" s="173"/>
      <c r="D84" s="173"/>
      <c r="E84" s="162" t="e">
        <f t="shared" si="2"/>
        <v>#DIV/0!</v>
      </c>
    </row>
    <row r="85" spans="1:6" s="1" customFormat="1" ht="18.75" x14ac:dyDescent="0.2">
      <c r="A85" s="153" t="s">
        <v>80</v>
      </c>
      <c r="B85" s="154" t="s">
        <v>66</v>
      </c>
      <c r="C85" s="174"/>
      <c r="D85" s="174"/>
      <c r="E85" s="167" t="e">
        <f t="shared" si="2"/>
        <v>#DIV/0!</v>
      </c>
    </row>
    <row r="86" spans="1:6" s="1" customFormat="1" ht="19.5" x14ac:dyDescent="0.2">
      <c r="A86" s="160" t="s">
        <v>81</v>
      </c>
      <c r="B86" s="161" t="s">
        <v>66</v>
      </c>
      <c r="C86" s="173"/>
      <c r="D86" s="173"/>
      <c r="E86" s="162" t="e">
        <f t="shared" si="2"/>
        <v>#DIV/0!</v>
      </c>
    </row>
    <row r="87" spans="1:6" s="1" customFormat="1" ht="19.5" x14ac:dyDescent="0.2">
      <c r="A87" s="160" t="s">
        <v>82</v>
      </c>
      <c r="B87" s="161" t="s">
        <v>66</v>
      </c>
      <c r="C87" s="173"/>
      <c r="D87" s="173"/>
      <c r="E87" s="162" t="e">
        <f t="shared" si="2"/>
        <v>#DIV/0!</v>
      </c>
    </row>
    <row r="88" spans="1:6" s="1" customFormat="1" ht="18.75" x14ac:dyDescent="0.2">
      <c r="A88" s="153" t="s">
        <v>83</v>
      </c>
      <c r="B88" s="154" t="s">
        <v>66</v>
      </c>
      <c r="C88" s="174"/>
      <c r="D88" s="174"/>
      <c r="E88" s="167" t="e">
        <f t="shared" si="2"/>
        <v>#DIV/0!</v>
      </c>
    </row>
    <row r="89" spans="1:6" s="1" customFormat="1" ht="58.5" x14ac:dyDescent="0.2">
      <c r="A89" s="160" t="s">
        <v>84</v>
      </c>
      <c r="B89" s="161" t="s">
        <v>28</v>
      </c>
      <c r="C89" s="162">
        <f>C90+C94+C95+C96+C98+C99+C100+C102</f>
        <v>0</v>
      </c>
      <c r="D89" s="162">
        <f>D90+D94+D95+D96+D98+D99+D100+D102</f>
        <v>0</v>
      </c>
      <c r="E89" s="162" t="e">
        <f t="shared" si="2"/>
        <v>#DIV/0!</v>
      </c>
    </row>
    <row r="90" spans="1:6" s="1" customFormat="1" ht="37.5" x14ac:dyDescent="0.2">
      <c r="A90" s="153" t="s">
        <v>85</v>
      </c>
      <c r="B90" s="154" t="s">
        <v>28</v>
      </c>
      <c r="C90" s="164">
        <f>C91+C92</f>
        <v>0</v>
      </c>
      <c r="D90" s="164">
        <f>D91+D92</f>
        <v>0</v>
      </c>
      <c r="E90" s="164" t="e">
        <f t="shared" si="2"/>
        <v>#DIV/0!</v>
      </c>
    </row>
    <row r="91" spans="1:6" s="1" customFormat="1" ht="37.5" x14ac:dyDescent="0.2">
      <c r="A91" s="153" t="s">
        <v>12</v>
      </c>
      <c r="B91" s="154" t="s">
        <v>28</v>
      </c>
      <c r="C91" s="164"/>
      <c r="D91" s="164"/>
      <c r="E91" s="164" t="e">
        <f t="shared" si="2"/>
        <v>#DIV/0!</v>
      </c>
    </row>
    <row r="92" spans="1:6" s="1" customFormat="1" ht="18.75" x14ac:dyDescent="0.2">
      <c r="A92" s="153" t="s">
        <v>13</v>
      </c>
      <c r="B92" s="154" t="s">
        <v>28</v>
      </c>
      <c r="C92" s="164"/>
      <c r="D92" s="164"/>
      <c r="E92" s="164" t="e">
        <f t="shared" si="2"/>
        <v>#DIV/0!</v>
      </c>
    </row>
    <row r="93" spans="1:6" s="1" customFormat="1" ht="18.75" x14ac:dyDescent="0.2">
      <c r="A93" s="153" t="s">
        <v>14</v>
      </c>
      <c r="B93" s="154" t="s">
        <v>28</v>
      </c>
      <c r="C93" s="164"/>
      <c r="D93" s="164"/>
      <c r="E93" s="164" t="e">
        <f t="shared" si="2"/>
        <v>#DIV/0!</v>
      </c>
    </row>
    <row r="94" spans="1:6" s="1" customFormat="1" ht="18.75" x14ac:dyDescent="0.2">
      <c r="A94" s="153" t="s">
        <v>15</v>
      </c>
      <c r="B94" s="154" t="s">
        <v>28</v>
      </c>
      <c r="C94" s="164"/>
      <c r="D94" s="164"/>
      <c r="E94" s="164" t="e">
        <f t="shared" si="2"/>
        <v>#DIV/0!</v>
      </c>
    </row>
    <row r="95" spans="1:6" s="1" customFormat="1" ht="18.75" x14ac:dyDescent="0.2">
      <c r="A95" s="153" t="s">
        <v>16</v>
      </c>
      <c r="B95" s="154" t="s">
        <v>28</v>
      </c>
      <c r="C95" s="164"/>
      <c r="D95" s="164"/>
      <c r="E95" s="164" t="e">
        <f t="shared" si="2"/>
        <v>#DIV/0!</v>
      </c>
      <c r="F95" s="185"/>
    </row>
    <row r="96" spans="1:6" s="1" customFormat="1" ht="37.5" x14ac:dyDescent="0.2">
      <c r="A96" s="153" t="s">
        <v>17</v>
      </c>
      <c r="B96" s="154" t="s">
        <v>28</v>
      </c>
      <c r="C96" s="164"/>
      <c r="D96" s="164"/>
      <c r="E96" s="164" t="e">
        <f t="shared" si="2"/>
        <v>#DIV/0!</v>
      </c>
    </row>
    <row r="97" spans="1:5" s="1" customFormat="1" ht="59.25" customHeight="1" x14ac:dyDescent="0.2">
      <c r="A97" s="153" t="s">
        <v>18</v>
      </c>
      <c r="B97" s="154" t="s">
        <v>28</v>
      </c>
      <c r="C97" s="164"/>
      <c r="D97" s="164"/>
      <c r="E97" s="164" t="e">
        <f t="shared" si="2"/>
        <v>#DIV/0!</v>
      </c>
    </row>
    <row r="98" spans="1:5" s="1" customFormat="1" ht="18.75" x14ac:dyDescent="0.2">
      <c r="A98" s="153" t="s">
        <v>255</v>
      </c>
      <c r="B98" s="154" t="s">
        <v>28</v>
      </c>
      <c r="C98" s="164"/>
      <c r="D98" s="164"/>
      <c r="E98" s="164" t="e">
        <f t="shared" si="2"/>
        <v>#DIV/0!</v>
      </c>
    </row>
    <row r="99" spans="1:5" s="1" customFormat="1" ht="37.5" x14ac:dyDescent="0.2">
      <c r="A99" s="153" t="s">
        <v>54</v>
      </c>
      <c r="B99" s="154" t="s">
        <v>28</v>
      </c>
      <c r="C99" s="164"/>
      <c r="D99" s="164"/>
      <c r="E99" s="164" t="e">
        <f t="shared" si="2"/>
        <v>#DIV/0!</v>
      </c>
    </row>
    <row r="100" spans="1:5" s="1" customFormat="1" ht="18.75" x14ac:dyDescent="0.2">
      <c r="A100" s="153" t="s">
        <v>20</v>
      </c>
      <c r="B100" s="154" t="s">
        <v>28</v>
      </c>
      <c r="C100" s="164"/>
      <c r="D100" s="164"/>
      <c r="E100" s="164" t="e">
        <f t="shared" si="2"/>
        <v>#DIV/0!</v>
      </c>
    </row>
    <row r="101" spans="1:5" s="1" customFormat="1" ht="18.75" x14ac:dyDescent="0.2">
      <c r="A101" s="153" t="s">
        <v>21</v>
      </c>
      <c r="B101" s="154" t="s">
        <v>28</v>
      </c>
      <c r="C101" s="164"/>
      <c r="D101" s="164"/>
      <c r="E101" s="164" t="e">
        <f t="shared" si="2"/>
        <v>#DIV/0!</v>
      </c>
    </row>
    <row r="102" spans="1:5" s="1" customFormat="1" ht="18.75" x14ac:dyDescent="0.2">
      <c r="A102" s="153" t="s">
        <v>22</v>
      </c>
      <c r="B102" s="154" t="s">
        <v>28</v>
      </c>
      <c r="C102" s="164"/>
      <c r="D102" s="164"/>
      <c r="E102" s="164" t="e">
        <f t="shared" si="2"/>
        <v>#DIV/0!</v>
      </c>
    </row>
    <row r="103" spans="1:5" s="1" customFormat="1" ht="75" x14ac:dyDescent="0.2">
      <c r="A103" s="153" t="s">
        <v>86</v>
      </c>
      <c r="B103" s="154" t="s">
        <v>28</v>
      </c>
      <c r="C103" s="164"/>
      <c r="D103" s="164"/>
      <c r="E103" s="164" t="e">
        <f t="shared" si="2"/>
        <v>#DIV/0!</v>
      </c>
    </row>
    <row r="104" spans="1:5" s="1" customFormat="1" ht="18.75" customHeight="1" x14ac:dyDescent="0.2">
      <c r="A104" s="213" t="s">
        <v>87</v>
      </c>
      <c r="B104" s="213"/>
      <c r="C104" s="213"/>
      <c r="D104" s="213"/>
      <c r="E104" s="213"/>
    </row>
    <row r="105" spans="1:5" s="201" customFormat="1" ht="19.5" x14ac:dyDescent="0.2">
      <c r="A105" s="160" t="s">
        <v>88</v>
      </c>
      <c r="B105" s="161" t="s">
        <v>78</v>
      </c>
      <c r="C105" s="173">
        <f>SUM(C111:C123)+C107</f>
        <v>4.5410000000000004</v>
      </c>
      <c r="D105" s="173">
        <f>SUM(D111:D123)+D107</f>
        <v>4.665</v>
      </c>
      <c r="E105" s="162">
        <f>C105/D105*100</f>
        <v>97.341907824222943</v>
      </c>
    </row>
    <row r="106" spans="1:5" s="201" customFormat="1" ht="19.5" x14ac:dyDescent="0.2">
      <c r="A106" s="160" t="s">
        <v>89</v>
      </c>
      <c r="B106" s="161"/>
      <c r="C106" s="173"/>
      <c r="D106" s="173"/>
      <c r="E106" s="162"/>
    </row>
    <row r="107" spans="1:5" s="202" customFormat="1" ht="37.5" x14ac:dyDescent="0.2">
      <c r="A107" s="153" t="s">
        <v>90</v>
      </c>
      <c r="B107" s="154" t="s">
        <v>78</v>
      </c>
      <c r="C107" s="174">
        <f xml:space="preserve"> SUM(C108:C110)</f>
        <v>0.19900000000000001</v>
      </c>
      <c r="D107" s="174">
        <f xml:space="preserve"> SUM(D108:D110)</f>
        <v>0.21299999999999999</v>
      </c>
      <c r="E107" s="164">
        <f t="shared" ref="E107:E124" si="3">C107/D107*100</f>
        <v>93.427230046948367</v>
      </c>
    </row>
    <row r="108" spans="1:5" s="202" customFormat="1" ht="37.5" x14ac:dyDescent="0.2">
      <c r="A108" s="153" t="s">
        <v>12</v>
      </c>
      <c r="B108" s="154" t="s">
        <v>78</v>
      </c>
      <c r="C108" s="174">
        <v>0.192</v>
      </c>
      <c r="D108" s="174">
        <v>0.20699999999999999</v>
      </c>
      <c r="E108" s="164">
        <f t="shared" si="3"/>
        <v>92.753623188405797</v>
      </c>
    </row>
    <row r="109" spans="1:5" s="202" customFormat="1" ht="18.75" x14ac:dyDescent="0.2">
      <c r="A109" s="153" t="s">
        <v>13</v>
      </c>
      <c r="B109" s="154" t="s">
        <v>78</v>
      </c>
      <c r="C109" s="174">
        <v>7.0000000000000001E-3</v>
      </c>
      <c r="D109" s="174">
        <v>6.0000000000000001E-3</v>
      </c>
      <c r="E109" s="164">
        <f t="shared" si="3"/>
        <v>116.66666666666667</v>
      </c>
    </row>
    <row r="110" spans="1:5" s="202" customFormat="1" ht="18.75" x14ac:dyDescent="0.2">
      <c r="A110" s="153" t="s">
        <v>14</v>
      </c>
      <c r="B110" s="154" t="s">
        <v>78</v>
      </c>
      <c r="C110" s="174">
        <v>0</v>
      </c>
      <c r="D110" s="174">
        <v>0</v>
      </c>
      <c r="E110" s="164" t="e">
        <f t="shared" si="3"/>
        <v>#DIV/0!</v>
      </c>
    </row>
    <row r="111" spans="1:5" s="202" customFormat="1" ht="18.75" x14ac:dyDescent="0.2">
      <c r="A111" s="153" t="s">
        <v>15</v>
      </c>
      <c r="B111" s="154" t="s">
        <v>78</v>
      </c>
      <c r="C111" s="174">
        <v>1.8140000000000001</v>
      </c>
      <c r="D111" s="174">
        <v>1.9359999999999999</v>
      </c>
      <c r="E111" s="164">
        <f t="shared" si="3"/>
        <v>93.698347107438025</v>
      </c>
    </row>
    <row r="112" spans="1:5" s="202" customFormat="1" ht="18.75" x14ac:dyDescent="0.2">
      <c r="A112" s="153" t="s">
        <v>16</v>
      </c>
      <c r="B112" s="154" t="s">
        <v>78</v>
      </c>
      <c r="C112" s="174">
        <v>2.8000000000000001E-2</v>
      </c>
      <c r="D112" s="174">
        <v>1.7000000000000001E-2</v>
      </c>
      <c r="E112" s="164">
        <f t="shared" si="3"/>
        <v>164.70588235294116</v>
      </c>
    </row>
    <row r="113" spans="1:6" s="202" customFormat="1" ht="40.5" customHeight="1" x14ac:dyDescent="0.2">
      <c r="A113" s="153" t="s">
        <v>17</v>
      </c>
      <c r="B113" s="154" t="s">
        <v>78</v>
      </c>
      <c r="C113" s="174">
        <v>0.20899999999999999</v>
      </c>
      <c r="D113" s="174">
        <v>0.20499999999999999</v>
      </c>
      <c r="E113" s="164">
        <f t="shared" si="3"/>
        <v>101.95121951219512</v>
      </c>
    </row>
    <row r="114" spans="1:6" s="202" customFormat="1" ht="57.75" customHeight="1" x14ac:dyDescent="0.2">
      <c r="A114" s="153" t="s">
        <v>18</v>
      </c>
      <c r="B114" s="154" t="s">
        <v>78</v>
      </c>
      <c r="C114" s="174">
        <v>0</v>
      </c>
      <c r="D114" s="174">
        <v>0</v>
      </c>
      <c r="E114" s="164" t="e">
        <f t="shared" si="3"/>
        <v>#DIV/0!</v>
      </c>
    </row>
    <row r="115" spans="1:6" s="202" customFormat="1" ht="18.75" x14ac:dyDescent="0.2">
      <c r="A115" s="153" t="s">
        <v>255</v>
      </c>
      <c r="B115" s="154" t="s">
        <v>78</v>
      </c>
      <c r="C115" s="174">
        <v>0.17699999999999999</v>
      </c>
      <c r="D115" s="174">
        <v>0.16200000000000001</v>
      </c>
      <c r="E115" s="164">
        <f t="shared" si="3"/>
        <v>109.25925925925925</v>
      </c>
    </row>
    <row r="116" spans="1:6" s="202" customFormat="1" ht="37.5" x14ac:dyDescent="0.2">
      <c r="A116" s="153" t="s">
        <v>54</v>
      </c>
      <c r="B116" s="154" t="s">
        <v>78</v>
      </c>
      <c r="C116" s="174">
        <v>2.7E-2</v>
      </c>
      <c r="D116" s="174">
        <v>3.5000000000000003E-2</v>
      </c>
      <c r="E116" s="164">
        <f t="shared" si="3"/>
        <v>77.142857142857139</v>
      </c>
    </row>
    <row r="117" spans="1:6" s="202" customFormat="1" ht="18.75" x14ac:dyDescent="0.2">
      <c r="A117" s="153" t="s">
        <v>20</v>
      </c>
      <c r="B117" s="154" t="s">
        <v>78</v>
      </c>
      <c r="C117" s="174">
        <v>0</v>
      </c>
      <c r="D117" s="174">
        <v>0</v>
      </c>
      <c r="E117" s="164" t="e">
        <f t="shared" si="3"/>
        <v>#DIV/0!</v>
      </c>
    </row>
    <row r="118" spans="1:6" s="202" customFormat="1" ht="18.75" x14ac:dyDescent="0.2">
      <c r="A118" s="153" t="s">
        <v>21</v>
      </c>
      <c r="B118" s="154" t="s">
        <v>78</v>
      </c>
      <c r="C118" s="174">
        <v>6.4000000000000001E-2</v>
      </c>
      <c r="D118" s="174">
        <v>6.5000000000000002E-2</v>
      </c>
      <c r="E118" s="164">
        <f t="shared" si="3"/>
        <v>98.461538461538453</v>
      </c>
    </row>
    <row r="119" spans="1:6" s="202" customFormat="1" ht="37.5" x14ac:dyDescent="0.2">
      <c r="A119" s="153" t="s">
        <v>91</v>
      </c>
      <c r="B119" s="154" t="s">
        <v>78</v>
      </c>
      <c r="C119" s="174">
        <v>0.32800000000000001</v>
      </c>
      <c r="D119" s="174">
        <v>0.32100000000000001</v>
      </c>
      <c r="E119" s="164">
        <f t="shared" si="3"/>
        <v>102.18068535825546</v>
      </c>
    </row>
    <row r="120" spans="1:6" s="202" customFormat="1" ht="18.75" x14ac:dyDescent="0.2">
      <c r="A120" s="153" t="s">
        <v>92</v>
      </c>
      <c r="B120" s="154" t="s">
        <v>78</v>
      </c>
      <c r="C120" s="174">
        <v>1.3009999999999999</v>
      </c>
      <c r="D120" s="174">
        <v>1.3180000000000001</v>
      </c>
      <c r="E120" s="164">
        <f t="shared" si="3"/>
        <v>98.710166919575101</v>
      </c>
    </row>
    <row r="121" spans="1:6" s="202" customFormat="1" ht="18.75" x14ac:dyDescent="0.2">
      <c r="A121" s="153" t="s">
        <v>93</v>
      </c>
      <c r="B121" s="154" t="s">
        <v>78</v>
      </c>
      <c r="C121" s="174">
        <v>0.22500000000000001</v>
      </c>
      <c r="D121" s="174">
        <v>0.23100000000000001</v>
      </c>
      <c r="E121" s="164">
        <f t="shared" si="3"/>
        <v>97.402597402597408</v>
      </c>
    </row>
    <row r="122" spans="1:6" s="202" customFormat="1" ht="18.75" x14ac:dyDescent="0.2">
      <c r="A122" s="153" t="s">
        <v>240</v>
      </c>
      <c r="B122" s="154" t="s">
        <v>78</v>
      </c>
      <c r="C122" s="174">
        <v>0.158</v>
      </c>
      <c r="D122" s="174">
        <v>0.152</v>
      </c>
      <c r="E122" s="164">
        <f t="shared" si="3"/>
        <v>103.94736842105263</v>
      </c>
    </row>
    <row r="123" spans="1:6" s="183" customFormat="1" ht="18.75" x14ac:dyDescent="0.2">
      <c r="A123" s="153" t="s">
        <v>282</v>
      </c>
      <c r="B123" s="154" t="s">
        <v>78</v>
      </c>
      <c r="C123" s="174">
        <v>1.0999999999999999E-2</v>
      </c>
      <c r="D123" s="174">
        <v>0.01</v>
      </c>
      <c r="E123" s="164">
        <f t="shared" si="3"/>
        <v>109.99999999999999</v>
      </c>
    </row>
    <row r="124" spans="1:6" s="201" customFormat="1" ht="78" customHeight="1" x14ac:dyDescent="0.2">
      <c r="A124" s="170" t="s">
        <v>237</v>
      </c>
      <c r="B124" s="155" t="s">
        <v>78</v>
      </c>
      <c r="C124" s="171">
        <f>C126+C128+C129+C130</f>
        <v>1.867</v>
      </c>
      <c r="D124" s="171">
        <f>D126+D128+D129+D130</f>
        <v>1.857</v>
      </c>
      <c r="E124" s="167">
        <f t="shared" si="3"/>
        <v>100.5385029617663</v>
      </c>
      <c r="F124" s="206"/>
    </row>
    <row r="125" spans="1:6" s="201" customFormat="1" ht="18.75" x14ac:dyDescent="0.2">
      <c r="A125" s="163" t="s">
        <v>94</v>
      </c>
      <c r="B125" s="154"/>
      <c r="C125" s="154"/>
      <c r="D125" s="154"/>
      <c r="E125" s="164"/>
    </row>
    <row r="126" spans="1:6" s="202" customFormat="1" ht="37.5" x14ac:dyDescent="0.2">
      <c r="A126" s="153" t="s">
        <v>239</v>
      </c>
      <c r="B126" s="154" t="s">
        <v>78</v>
      </c>
      <c r="C126" s="174">
        <v>0.158</v>
      </c>
      <c r="D126" s="174">
        <v>0.152</v>
      </c>
      <c r="E126" s="164">
        <f t="shared" ref="E126:E133" si="4">C126/D126*100</f>
        <v>103.94736842105263</v>
      </c>
    </row>
    <row r="127" spans="1:6" s="202" customFormat="1" ht="18.75" x14ac:dyDescent="0.2">
      <c r="A127" s="153" t="s">
        <v>95</v>
      </c>
      <c r="B127" s="154" t="s">
        <v>78</v>
      </c>
      <c r="C127" s="174">
        <v>5.0000000000000001E-3</v>
      </c>
      <c r="D127" s="174">
        <v>5.0000000000000001E-3</v>
      </c>
      <c r="E127" s="164">
        <f t="shared" si="4"/>
        <v>100</v>
      </c>
    </row>
    <row r="128" spans="1:6" s="202" customFormat="1" ht="18.75" x14ac:dyDescent="0.2">
      <c r="A128" s="153" t="s">
        <v>92</v>
      </c>
      <c r="B128" s="154" t="s">
        <v>78</v>
      </c>
      <c r="C128" s="174">
        <v>1.1950000000000001</v>
      </c>
      <c r="D128" s="174">
        <v>1.2030000000000001</v>
      </c>
      <c r="E128" s="164">
        <f t="shared" si="4"/>
        <v>99.33499584372403</v>
      </c>
    </row>
    <row r="129" spans="1:8" s="202" customFormat="1" ht="18.75" x14ac:dyDescent="0.2">
      <c r="A129" s="153" t="s">
        <v>96</v>
      </c>
      <c r="B129" s="154" t="s">
        <v>66</v>
      </c>
      <c r="C129" s="174">
        <v>0.32800000000000001</v>
      </c>
      <c r="D129" s="174">
        <v>0.32100000000000001</v>
      </c>
      <c r="E129" s="164">
        <f t="shared" si="4"/>
        <v>102.18068535825546</v>
      </c>
    </row>
    <row r="130" spans="1:8" s="202" customFormat="1" ht="18.75" x14ac:dyDescent="0.2">
      <c r="A130" s="153" t="s">
        <v>22</v>
      </c>
      <c r="B130" s="154" t="s">
        <v>78</v>
      </c>
      <c r="C130" s="174">
        <v>0.186</v>
      </c>
      <c r="D130" s="174">
        <v>0.18099999999999999</v>
      </c>
      <c r="E130" s="164">
        <f t="shared" si="4"/>
        <v>102.76243093922652</v>
      </c>
    </row>
    <row r="131" spans="1:8" s="201" customFormat="1" ht="39" x14ac:dyDescent="0.2">
      <c r="A131" s="160" t="s">
        <v>253</v>
      </c>
      <c r="B131" s="161" t="s">
        <v>28</v>
      </c>
      <c r="C131" s="162">
        <v>2.4</v>
      </c>
      <c r="D131" s="162">
        <v>4.5</v>
      </c>
      <c r="E131" s="162">
        <f t="shared" si="4"/>
        <v>53.333333333333336</v>
      </c>
      <c r="F131" s="208"/>
      <c r="G131" s="209"/>
      <c r="H131" s="209"/>
    </row>
    <row r="132" spans="1:8" s="183" customFormat="1" ht="19.5" x14ac:dyDescent="0.25">
      <c r="A132" s="160" t="s">
        <v>97</v>
      </c>
      <c r="B132" s="161" t="s">
        <v>98</v>
      </c>
      <c r="C132" s="182">
        <f>(C159+C160)/C105/9*1000</f>
        <v>44831.045535736128</v>
      </c>
      <c r="D132" s="182">
        <f>(D159+D160)/D105/9*1000</f>
        <v>40254.852923663209</v>
      </c>
      <c r="E132" s="162">
        <f t="shared" si="4"/>
        <v>111.36805199798128</v>
      </c>
      <c r="F132" s="203"/>
    </row>
    <row r="133" spans="1:8" s="183" customFormat="1" ht="39" x14ac:dyDescent="0.2">
      <c r="A133" s="160" t="s">
        <v>99</v>
      </c>
      <c r="B133" s="161" t="s">
        <v>98</v>
      </c>
      <c r="C133" s="182">
        <f>C160/C105/9*1000</f>
        <v>43622.305414862109</v>
      </c>
      <c r="D133" s="182">
        <f>D160/D105/9*1000</f>
        <v>39342.622365130403</v>
      </c>
      <c r="E133" s="162">
        <f t="shared" si="4"/>
        <v>110.87798116254908</v>
      </c>
    </row>
    <row r="134" spans="1:8" s="201" customFormat="1" ht="19.5" x14ac:dyDescent="0.2">
      <c r="A134" s="160" t="s">
        <v>89</v>
      </c>
      <c r="B134" s="154"/>
      <c r="C134" s="154"/>
      <c r="D134" s="154"/>
      <c r="E134" s="164"/>
    </row>
    <row r="135" spans="1:8" s="201" customFormat="1" ht="37.5" x14ac:dyDescent="0.2">
      <c r="A135" s="153" t="s">
        <v>90</v>
      </c>
      <c r="B135" s="154" t="s">
        <v>98</v>
      </c>
      <c r="C135" s="154">
        <v>23613</v>
      </c>
      <c r="D135" s="154">
        <v>20081</v>
      </c>
      <c r="E135" s="164">
        <f t="shared" ref="E135:E152" si="5">C135/D135*100</f>
        <v>117.58876549972609</v>
      </c>
    </row>
    <row r="136" spans="1:8" s="201" customFormat="1" ht="37.5" x14ac:dyDescent="0.2">
      <c r="A136" s="153" t="s">
        <v>12</v>
      </c>
      <c r="B136" s="154" t="s">
        <v>98</v>
      </c>
      <c r="C136" s="154">
        <v>22392</v>
      </c>
      <c r="D136" s="154">
        <v>19996</v>
      </c>
      <c r="E136" s="164">
        <f t="shared" si="5"/>
        <v>111.98239647929586</v>
      </c>
    </row>
    <row r="137" spans="1:8" s="201" customFormat="1" ht="18.75" x14ac:dyDescent="0.2">
      <c r="A137" s="153" t="s">
        <v>13</v>
      </c>
      <c r="B137" s="154" t="s">
        <v>98</v>
      </c>
      <c r="C137" s="154">
        <v>20952</v>
      </c>
      <c r="D137" s="154">
        <v>23020</v>
      </c>
      <c r="E137" s="164">
        <f t="shared" si="5"/>
        <v>91.016507384882701</v>
      </c>
    </row>
    <row r="138" spans="1:8" s="201" customFormat="1" ht="18.75" x14ac:dyDescent="0.2">
      <c r="A138" s="153" t="s">
        <v>14</v>
      </c>
      <c r="B138" s="154" t="s">
        <v>98</v>
      </c>
      <c r="C138" s="154">
        <v>0</v>
      </c>
      <c r="D138" s="154">
        <v>0</v>
      </c>
      <c r="E138" s="164" t="e">
        <f t="shared" si="5"/>
        <v>#DIV/0!</v>
      </c>
    </row>
    <row r="139" spans="1:8" s="201" customFormat="1" ht="18.75" x14ac:dyDescent="0.2">
      <c r="A139" s="153" t="s">
        <v>15</v>
      </c>
      <c r="B139" s="154" t="s">
        <v>98</v>
      </c>
      <c r="C139" s="154">
        <v>56572</v>
      </c>
      <c r="D139" s="154">
        <v>48848</v>
      </c>
      <c r="E139" s="164">
        <f t="shared" si="5"/>
        <v>115.81231575499508</v>
      </c>
    </row>
    <row r="140" spans="1:8" s="201" customFormat="1" ht="18.75" x14ac:dyDescent="0.2">
      <c r="A140" s="153" t="s">
        <v>16</v>
      </c>
      <c r="B140" s="154" t="s">
        <v>98</v>
      </c>
      <c r="C140" s="154">
        <v>19227</v>
      </c>
      <c r="D140" s="154">
        <v>18253</v>
      </c>
      <c r="E140" s="164">
        <f t="shared" si="5"/>
        <v>105.33610913274529</v>
      </c>
    </row>
    <row r="141" spans="1:8" s="201" customFormat="1" ht="37.5" x14ac:dyDescent="0.2">
      <c r="A141" s="153" t="s">
        <v>17</v>
      </c>
      <c r="B141" s="154" t="s">
        <v>98</v>
      </c>
      <c r="C141" s="154">
        <v>27059</v>
      </c>
      <c r="D141" s="154">
        <v>24881</v>
      </c>
      <c r="E141" s="164">
        <f t="shared" si="5"/>
        <v>108.75366745709579</v>
      </c>
    </row>
    <row r="142" spans="1:8" s="201" customFormat="1" ht="59.25" customHeight="1" x14ac:dyDescent="0.2">
      <c r="A142" s="153" t="s">
        <v>18</v>
      </c>
      <c r="B142" s="154" t="s">
        <v>98</v>
      </c>
      <c r="C142" s="154">
        <v>0</v>
      </c>
      <c r="D142" s="154">
        <v>0</v>
      </c>
      <c r="E142" s="164" t="e">
        <f t="shared" si="5"/>
        <v>#DIV/0!</v>
      </c>
    </row>
    <row r="143" spans="1:8" s="201" customFormat="1" ht="18.75" x14ac:dyDescent="0.2">
      <c r="A143" s="153" t="s">
        <v>255</v>
      </c>
      <c r="B143" s="154" t="s">
        <v>98</v>
      </c>
      <c r="C143" s="154">
        <v>43239</v>
      </c>
      <c r="D143" s="154">
        <v>45204</v>
      </c>
      <c r="E143" s="164">
        <f t="shared" si="5"/>
        <v>95.653039554021774</v>
      </c>
    </row>
    <row r="144" spans="1:8" s="201" customFormat="1" ht="37.5" x14ac:dyDescent="0.2">
      <c r="A144" s="153" t="s">
        <v>54</v>
      </c>
      <c r="B144" s="154" t="s">
        <v>98</v>
      </c>
      <c r="C144" s="154">
        <v>12592</v>
      </c>
      <c r="D144" s="154">
        <v>14387</v>
      </c>
      <c r="E144" s="164">
        <f t="shared" si="5"/>
        <v>87.523458677973167</v>
      </c>
    </row>
    <row r="145" spans="1:5" s="201" customFormat="1" ht="18.75" x14ac:dyDescent="0.2">
      <c r="A145" s="153" t="s">
        <v>20</v>
      </c>
      <c r="B145" s="154" t="s">
        <v>98</v>
      </c>
      <c r="C145" s="154">
        <v>0</v>
      </c>
      <c r="D145" s="154">
        <v>0</v>
      </c>
      <c r="E145" s="164" t="e">
        <f t="shared" si="5"/>
        <v>#DIV/0!</v>
      </c>
    </row>
    <row r="146" spans="1:5" s="201" customFormat="1" ht="18.75" x14ac:dyDescent="0.2">
      <c r="A146" s="153" t="s">
        <v>21</v>
      </c>
      <c r="B146" s="154" t="s">
        <v>98</v>
      </c>
      <c r="C146" s="154">
        <v>33546</v>
      </c>
      <c r="D146" s="154">
        <v>30773</v>
      </c>
      <c r="E146" s="164">
        <f t="shared" si="5"/>
        <v>109.0111461345985</v>
      </c>
    </row>
    <row r="147" spans="1:5" s="201" customFormat="1" ht="37.5" x14ac:dyDescent="0.2">
      <c r="A147" s="153" t="s">
        <v>91</v>
      </c>
      <c r="B147" s="154" t="s">
        <v>98</v>
      </c>
      <c r="C147" s="154">
        <v>43822</v>
      </c>
      <c r="D147" s="154">
        <v>41300</v>
      </c>
      <c r="E147" s="164">
        <f t="shared" si="5"/>
        <v>106.10653753026635</v>
      </c>
    </row>
    <row r="148" spans="1:5" s="201" customFormat="1" ht="18.75" x14ac:dyDescent="0.2">
      <c r="A148" s="153" t="s">
        <v>92</v>
      </c>
      <c r="B148" s="154" t="s">
        <v>98</v>
      </c>
      <c r="C148" s="154">
        <v>35850</v>
      </c>
      <c r="D148" s="154">
        <v>32758</v>
      </c>
      <c r="E148" s="164">
        <f t="shared" si="5"/>
        <v>109.43891568471824</v>
      </c>
    </row>
    <row r="149" spans="1:5" s="201" customFormat="1" ht="18.75" x14ac:dyDescent="0.2">
      <c r="A149" s="153" t="s">
        <v>93</v>
      </c>
      <c r="B149" s="154" t="s">
        <v>98</v>
      </c>
      <c r="C149" s="154">
        <v>32555</v>
      </c>
      <c r="D149" s="154">
        <v>31636</v>
      </c>
      <c r="E149" s="164">
        <f t="shared" si="5"/>
        <v>102.90491844733847</v>
      </c>
    </row>
    <row r="150" spans="1:5" s="201" customFormat="1" ht="18.75" x14ac:dyDescent="0.2">
      <c r="A150" s="153" t="s">
        <v>240</v>
      </c>
      <c r="B150" s="154" t="s">
        <v>98</v>
      </c>
      <c r="C150" s="154">
        <v>39645</v>
      </c>
      <c r="D150" s="154">
        <v>36512</v>
      </c>
      <c r="E150" s="164">
        <f t="shared" si="5"/>
        <v>108.58074057843996</v>
      </c>
    </row>
    <row r="151" spans="1:5" s="201" customFormat="1" ht="18.75" x14ac:dyDescent="0.2">
      <c r="A151" s="153" t="s">
        <v>270</v>
      </c>
      <c r="B151" s="154" t="s">
        <v>98</v>
      </c>
      <c r="C151" s="154">
        <v>6939</v>
      </c>
      <c r="D151" s="154">
        <v>16233</v>
      </c>
      <c r="E151" s="164">
        <f t="shared" si="5"/>
        <v>42.746257623359824</v>
      </c>
    </row>
    <row r="152" spans="1:5" ht="63" customHeight="1" x14ac:dyDescent="0.2">
      <c r="A152" s="170" t="s">
        <v>268</v>
      </c>
      <c r="B152" s="155" t="s">
        <v>98</v>
      </c>
      <c r="C152" s="155">
        <v>36656</v>
      </c>
      <c r="D152" s="155">
        <v>33608</v>
      </c>
      <c r="E152" s="167">
        <f t="shared" si="5"/>
        <v>109.06926922161391</v>
      </c>
    </row>
    <row r="153" spans="1:5" ht="18.75" x14ac:dyDescent="0.2">
      <c r="A153" s="163" t="s">
        <v>94</v>
      </c>
      <c r="B153" s="155"/>
      <c r="C153" s="155"/>
      <c r="D153" s="155"/>
      <c r="E153" s="167"/>
    </row>
    <row r="154" spans="1:5" s="201" customFormat="1" ht="39.75" customHeight="1" x14ac:dyDescent="0.2">
      <c r="A154" s="153" t="s">
        <v>239</v>
      </c>
      <c r="B154" s="154" t="s">
        <v>98</v>
      </c>
      <c r="C154" s="154">
        <v>39645</v>
      </c>
      <c r="D154" s="154">
        <v>36512</v>
      </c>
      <c r="E154" s="164">
        <f t="shared" ref="E154:E166" si="6">C154/D154*100</f>
        <v>108.58074057843996</v>
      </c>
    </row>
    <row r="155" spans="1:5" s="183" customFormat="1" ht="22.5" customHeight="1" x14ac:dyDescent="0.2">
      <c r="A155" s="153" t="s">
        <v>95</v>
      </c>
      <c r="B155" s="154" t="s">
        <v>98</v>
      </c>
      <c r="C155" s="154">
        <v>40081</v>
      </c>
      <c r="D155" s="154">
        <v>41753</v>
      </c>
      <c r="E155" s="164">
        <f t="shared" si="6"/>
        <v>95.995497329533208</v>
      </c>
    </row>
    <row r="156" spans="1:5" s="201" customFormat="1" ht="18.75" x14ac:dyDescent="0.2">
      <c r="A156" s="153" t="s">
        <v>92</v>
      </c>
      <c r="B156" s="154" t="s">
        <v>98</v>
      </c>
      <c r="C156" s="154">
        <v>35612</v>
      </c>
      <c r="D156" s="154">
        <v>32461</v>
      </c>
      <c r="E156" s="164">
        <f t="shared" si="6"/>
        <v>109.70703305505067</v>
      </c>
    </row>
    <row r="157" spans="1:5" s="201" customFormat="1" ht="18.75" x14ac:dyDescent="0.2">
      <c r="A157" s="153" t="s">
        <v>96</v>
      </c>
      <c r="B157" s="154" t="s">
        <v>98</v>
      </c>
      <c r="C157" s="154">
        <v>43822</v>
      </c>
      <c r="D157" s="154">
        <v>41300</v>
      </c>
      <c r="E157" s="164">
        <f t="shared" si="6"/>
        <v>106.10653753026635</v>
      </c>
    </row>
    <row r="158" spans="1:5" s="201" customFormat="1" ht="18.75" x14ac:dyDescent="0.2">
      <c r="A158" s="153" t="s">
        <v>22</v>
      </c>
      <c r="B158" s="154" t="s">
        <v>98</v>
      </c>
      <c r="C158" s="154">
        <v>28184</v>
      </c>
      <c r="D158" s="154">
        <v>25218</v>
      </c>
      <c r="E158" s="164">
        <f t="shared" si="6"/>
        <v>111.76144024109762</v>
      </c>
    </row>
    <row r="159" spans="1:5" s="201" customFormat="1" ht="19.5" x14ac:dyDescent="0.2">
      <c r="A159" s="175" t="s">
        <v>100</v>
      </c>
      <c r="B159" s="161" t="s">
        <v>9</v>
      </c>
      <c r="C159" s="162">
        <v>49.4</v>
      </c>
      <c r="D159" s="162">
        <v>38.299999999999997</v>
      </c>
      <c r="E159" s="162">
        <f t="shared" si="6"/>
        <v>128.98172323759792</v>
      </c>
    </row>
    <row r="160" spans="1:5" s="201" customFormat="1" ht="19.5" x14ac:dyDescent="0.2">
      <c r="A160" s="175" t="s">
        <v>101</v>
      </c>
      <c r="B160" s="161" t="s">
        <v>9</v>
      </c>
      <c r="C160" s="162">
        <v>1782.8</v>
      </c>
      <c r="D160" s="162">
        <v>1651.8</v>
      </c>
      <c r="E160" s="162">
        <f t="shared" si="6"/>
        <v>107.93074222060781</v>
      </c>
    </row>
    <row r="161" spans="1:6" s="201" customFormat="1" ht="58.5" x14ac:dyDescent="0.2">
      <c r="A161" s="160" t="s">
        <v>238</v>
      </c>
      <c r="B161" s="161" t="s">
        <v>98</v>
      </c>
      <c r="C161" s="161">
        <v>12167</v>
      </c>
      <c r="D161" s="161">
        <v>11728</v>
      </c>
      <c r="E161" s="162">
        <f t="shared" si="6"/>
        <v>103.74317871759891</v>
      </c>
    </row>
    <row r="162" spans="1:6" s="201" customFormat="1" ht="58.5" x14ac:dyDescent="0.2">
      <c r="A162" s="160" t="s">
        <v>102</v>
      </c>
      <c r="B162" s="161" t="s">
        <v>103</v>
      </c>
      <c r="C162" s="162">
        <f>C132/C161</f>
        <v>3.6846425195805153</v>
      </c>
      <c r="D162" s="162">
        <f>D132/D161</f>
        <v>3.4323714975838344</v>
      </c>
      <c r="E162" s="162">
        <f t="shared" si="6"/>
        <v>107.34975867776151</v>
      </c>
    </row>
    <row r="163" spans="1:6" s="201" customFormat="1" ht="39" x14ac:dyDescent="0.2">
      <c r="A163" s="160" t="s">
        <v>104</v>
      </c>
      <c r="B163" s="161" t="s">
        <v>66</v>
      </c>
      <c r="C163" s="161">
        <v>6.1310000000000002</v>
      </c>
      <c r="D163" s="173">
        <v>6.173</v>
      </c>
      <c r="E163" s="162">
        <f t="shared" si="6"/>
        <v>99.31961768994006</v>
      </c>
      <c r="F163" s="201" t="s">
        <v>283</v>
      </c>
    </row>
    <row r="164" spans="1:6" s="201" customFormat="1" ht="39" x14ac:dyDescent="0.2">
      <c r="A164" s="160" t="s">
        <v>105</v>
      </c>
      <c r="B164" s="161" t="s">
        <v>28</v>
      </c>
      <c r="C164" s="162">
        <f>C163/C83*100</f>
        <v>25.787592008412201</v>
      </c>
      <c r="D164" s="162">
        <f>D163/D83*100</f>
        <v>25.242281741975059</v>
      </c>
      <c r="E164" s="162">
        <f t="shared" si="6"/>
        <v>102.16030496771754</v>
      </c>
    </row>
    <row r="165" spans="1:6" ht="27" customHeight="1" x14ac:dyDescent="0.2">
      <c r="A165" s="160" t="s">
        <v>106</v>
      </c>
      <c r="B165" s="161" t="s">
        <v>107</v>
      </c>
      <c r="C165" s="162">
        <v>0</v>
      </c>
      <c r="D165" s="162">
        <v>0</v>
      </c>
      <c r="E165" s="162" t="e">
        <f t="shared" si="6"/>
        <v>#DIV/0!</v>
      </c>
    </row>
    <row r="166" spans="1:6" ht="19.5" x14ac:dyDescent="0.2">
      <c r="A166" s="176" t="s">
        <v>108</v>
      </c>
      <c r="B166" s="161" t="s">
        <v>107</v>
      </c>
      <c r="C166" s="162">
        <v>0</v>
      </c>
      <c r="D166" s="162">
        <v>0</v>
      </c>
      <c r="E166" s="162" t="e">
        <f t="shared" si="6"/>
        <v>#DIV/0!</v>
      </c>
    </row>
    <row r="167" spans="1:6" ht="18.75" x14ac:dyDescent="0.2">
      <c r="A167" s="177"/>
      <c r="B167" s="178"/>
      <c r="C167" s="179"/>
      <c r="D167" s="179"/>
      <c r="E167" s="180"/>
    </row>
    <row r="168" spans="1:6" ht="24.75" customHeight="1" x14ac:dyDescent="0.2">
      <c r="A168" s="214" t="s">
        <v>280</v>
      </c>
      <c r="B168" s="214"/>
      <c r="C168" s="214"/>
      <c r="D168" s="214"/>
      <c r="E168" s="214"/>
    </row>
  </sheetData>
  <mergeCells count="13">
    <mergeCell ref="A168:E168"/>
    <mergeCell ref="A6:E6"/>
    <mergeCell ref="A8:E8"/>
    <mergeCell ref="A32:E32"/>
    <mergeCell ref="A65:E65"/>
    <mergeCell ref="A82:E82"/>
    <mergeCell ref="F131:H131"/>
    <mergeCell ref="D1:E1"/>
    <mergeCell ref="D2:E2"/>
    <mergeCell ref="A3:E3"/>
    <mergeCell ref="A4:E4"/>
    <mergeCell ref="A5:E5"/>
    <mergeCell ref="A104:E104"/>
  </mergeCells>
  <printOptions horizontalCentered="1"/>
  <pageMargins left="0.78740157480314965" right="0.39370078740157483" top="0.59055118110236227" bottom="0.59055118110236227" header="0" footer="0"/>
  <pageSetup paperSize="9" scale="66" firstPageNumber="0" fitToHeight="7" orientation="portrait" horizontalDpi="300" verticalDpi="300" r:id="rId1"/>
  <rowBreaks count="3" manualBreakCount="3">
    <brk id="41" max="16383" man="1"/>
    <brk id="84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view="pageBreakPreview" topLeftCell="A4" zoomScale="75" zoomScaleNormal="75" zoomScaleSheetLayoutView="75" zoomScalePageLayoutView="75" workbookViewId="0">
      <pane xSplit="4" ySplit="4" topLeftCell="E32" activePane="bottomRight" state="frozen"/>
      <selection activeCell="A4" sqref="A4"/>
      <selection pane="topRight" activeCell="E4" sqref="E4"/>
      <selection pane="bottomLeft" activeCell="A8" sqref="A8"/>
      <selection pane="bottomRight" activeCell="F52" sqref="F52"/>
    </sheetView>
  </sheetViews>
  <sheetFormatPr defaultRowHeight="15.75" x14ac:dyDescent="0.25"/>
  <cols>
    <col min="1" max="1" width="3.140625" style="2"/>
    <col min="2" max="2" width="3.28515625" style="2"/>
    <col min="3" max="3" width="8.28515625" style="2"/>
    <col min="4" max="4" width="29.7109375" style="2" customWidth="1"/>
    <col min="5" max="5" width="14.85546875" style="3"/>
    <col min="6" max="6" width="14" style="3"/>
    <col min="7" max="7" width="16.28515625" style="3" customWidth="1"/>
    <col min="8" max="8" width="12.42578125" style="3" customWidth="1"/>
    <col min="9" max="9" width="18.7109375" style="3" customWidth="1"/>
    <col min="10" max="10" width="12.140625" style="3" customWidth="1"/>
    <col min="11" max="11" width="15" style="3" customWidth="1"/>
    <col min="12" max="1025" width="8.28515625" style="3"/>
  </cols>
  <sheetData>
    <row r="1" spans="1:22" ht="15.75" customHeight="1" x14ac:dyDescent="0.25">
      <c r="F1" s="217" t="s">
        <v>109</v>
      </c>
      <c r="G1" s="217"/>
      <c r="H1" s="217"/>
      <c r="I1" s="217"/>
      <c r="J1" s="217"/>
      <c r="K1" s="217"/>
    </row>
    <row r="2" spans="1:22" ht="18.75" x14ac:dyDescent="0.3">
      <c r="A2" s="4"/>
      <c r="B2" s="4"/>
      <c r="C2" s="4"/>
      <c r="D2" s="4"/>
      <c r="E2" s="5"/>
      <c r="F2" s="5"/>
      <c r="G2" s="5"/>
      <c r="H2" s="5"/>
      <c r="I2" s="5"/>
      <c r="J2" s="5"/>
      <c r="K2" s="5"/>
    </row>
    <row r="3" spans="1:22" ht="20.25" x14ac:dyDescent="0.25">
      <c r="A3" s="218" t="s">
        <v>110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0.25" x14ac:dyDescent="0.25">
      <c r="A4" s="218" t="s">
        <v>278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7.25" customHeight="1" x14ac:dyDescent="0.25">
      <c r="A5" s="219" t="s">
        <v>281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A6" s="7"/>
      <c r="B6" s="7"/>
      <c r="C6" s="7"/>
      <c r="D6" s="7"/>
      <c r="E6" s="6"/>
      <c r="F6" s="6"/>
      <c r="G6" s="6"/>
      <c r="H6" s="6"/>
      <c r="I6" s="6"/>
      <c r="J6" s="220" t="s">
        <v>111</v>
      </c>
      <c r="K6" s="220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9" customFormat="1" ht="96" customHeight="1" x14ac:dyDescent="0.25">
      <c r="A7" s="221"/>
      <c r="B7" s="221"/>
      <c r="C7" s="221"/>
      <c r="D7" s="221"/>
      <c r="E7" s="80" t="s">
        <v>112</v>
      </c>
      <c r="F7" s="80" t="s">
        <v>113</v>
      </c>
      <c r="G7" s="184" t="s">
        <v>114</v>
      </c>
      <c r="H7" s="80" t="s">
        <v>115</v>
      </c>
      <c r="I7" s="80" t="s">
        <v>116</v>
      </c>
      <c r="J7" s="80" t="s">
        <v>101</v>
      </c>
      <c r="K7" s="80" t="s">
        <v>100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55.5" customHeight="1" x14ac:dyDescent="0.25">
      <c r="A8" s="222" t="s">
        <v>117</v>
      </c>
      <c r="B8" s="222"/>
      <c r="C8" s="222"/>
      <c r="D8" s="222"/>
      <c r="E8" s="60">
        <v>502.9</v>
      </c>
      <c r="F8" s="60">
        <v>380.9</v>
      </c>
      <c r="G8" s="60">
        <v>306.8</v>
      </c>
      <c r="H8" s="60">
        <v>117.8</v>
      </c>
      <c r="I8" s="60">
        <v>199</v>
      </c>
      <c r="J8" s="60">
        <v>40</v>
      </c>
      <c r="K8" s="10">
        <v>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69" customHeight="1" x14ac:dyDescent="0.25">
      <c r="A9" s="223" t="s">
        <v>118</v>
      </c>
      <c r="B9" s="223"/>
      <c r="C9" s="223"/>
      <c r="D9" s="223"/>
      <c r="E9" s="76">
        <v>497.5</v>
      </c>
      <c r="F9" s="76">
        <v>365.1</v>
      </c>
      <c r="G9" s="76">
        <v>290.7</v>
      </c>
      <c r="H9" s="76">
        <v>117.8</v>
      </c>
      <c r="I9" s="77">
        <v>192</v>
      </c>
      <c r="J9" s="76">
        <v>38.700000000000003</v>
      </c>
      <c r="K9" s="76"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 x14ac:dyDescent="0.25">
      <c r="A10" s="138"/>
      <c r="B10" s="224" t="s">
        <v>119</v>
      </c>
      <c r="C10" s="224"/>
      <c r="D10" s="224"/>
      <c r="E10" s="56"/>
      <c r="F10" s="56"/>
      <c r="G10" s="56"/>
      <c r="H10" s="56"/>
      <c r="I10" s="57"/>
      <c r="J10" s="56"/>
      <c r="K10" s="5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138"/>
      <c r="B11" s="139"/>
      <c r="C11" s="139"/>
      <c r="D11" s="140" t="s">
        <v>120</v>
      </c>
      <c r="E11" s="58">
        <v>35.5</v>
      </c>
      <c r="F11" s="58">
        <v>25.5</v>
      </c>
      <c r="G11" s="58">
        <v>23.1</v>
      </c>
      <c r="H11" s="58">
        <v>2.6</v>
      </c>
      <c r="I11" s="59">
        <v>17</v>
      </c>
      <c r="J11" s="58">
        <v>5.0999999999999996</v>
      </c>
      <c r="K11" s="58"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138"/>
      <c r="B12" s="141"/>
      <c r="C12" s="141"/>
      <c r="D12" s="142" t="s">
        <v>285</v>
      </c>
      <c r="E12" s="58">
        <v>40.6</v>
      </c>
      <c r="F12" s="58">
        <v>21.7</v>
      </c>
      <c r="G12" s="58">
        <v>15.9</v>
      </c>
      <c r="H12" s="58">
        <v>8.3000000000000007</v>
      </c>
      <c r="I12" s="59">
        <v>22</v>
      </c>
      <c r="J12" s="58">
        <v>4.0999999999999996</v>
      </c>
      <c r="K12" s="58"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138"/>
      <c r="B13" s="141"/>
      <c r="C13" s="141"/>
      <c r="D13" s="142" t="s">
        <v>229</v>
      </c>
      <c r="E13" s="58">
        <v>71.7</v>
      </c>
      <c r="F13" s="58">
        <v>49.3</v>
      </c>
      <c r="G13" s="58">
        <v>42.2</v>
      </c>
      <c r="H13" s="58">
        <v>16.8</v>
      </c>
      <c r="I13" s="59">
        <v>17</v>
      </c>
      <c r="J13" s="58">
        <v>3.4</v>
      </c>
      <c r="K13" s="58"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15"/>
      <c r="B14" s="16"/>
      <c r="C14" s="16"/>
      <c r="D14" s="17"/>
      <c r="E14" s="68"/>
      <c r="F14" s="68"/>
      <c r="G14" s="68"/>
      <c r="H14" s="68"/>
      <c r="I14" s="69"/>
      <c r="J14" s="68"/>
      <c r="K14" s="6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 x14ac:dyDescent="0.25">
      <c r="A15" s="225" t="s">
        <v>121</v>
      </c>
      <c r="B15" s="225"/>
      <c r="C15" s="225"/>
      <c r="D15" s="225"/>
      <c r="E15" s="76"/>
      <c r="F15" s="76"/>
      <c r="G15" s="76"/>
      <c r="H15" s="76"/>
      <c r="I15" s="77"/>
      <c r="J15" s="76"/>
      <c r="K15" s="7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 x14ac:dyDescent="0.25">
      <c r="A16" s="12"/>
      <c r="B16" s="226" t="s">
        <v>119</v>
      </c>
      <c r="C16" s="226"/>
      <c r="D16" s="226"/>
      <c r="E16" s="70"/>
      <c r="F16" s="70"/>
      <c r="G16" s="70"/>
      <c r="H16" s="70"/>
      <c r="I16" s="71"/>
      <c r="J16" s="70"/>
      <c r="K16" s="7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12"/>
      <c r="B17" s="13"/>
      <c r="C17" s="13"/>
      <c r="D17" s="14" t="s">
        <v>122</v>
      </c>
      <c r="E17" s="58">
        <v>5.4</v>
      </c>
      <c r="F17" s="58">
        <v>15.8</v>
      </c>
      <c r="G17" s="56">
        <v>16</v>
      </c>
      <c r="H17" s="56">
        <v>0</v>
      </c>
      <c r="I17" s="57">
        <v>7</v>
      </c>
      <c r="J17" s="56">
        <v>1.3</v>
      </c>
      <c r="K17" s="56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15"/>
      <c r="B18" s="16"/>
      <c r="C18" s="16"/>
      <c r="D18" s="19"/>
      <c r="E18" s="68"/>
      <c r="F18" s="193"/>
      <c r="G18" s="196"/>
      <c r="H18" s="193"/>
      <c r="I18" s="194"/>
      <c r="J18" s="193"/>
      <c r="K18" s="19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1" customHeight="1" x14ac:dyDescent="0.25">
      <c r="A19" s="227" t="s">
        <v>123</v>
      </c>
      <c r="B19" s="227"/>
      <c r="C19" s="227"/>
      <c r="D19" s="227"/>
      <c r="E19" s="66"/>
      <c r="F19" s="66"/>
      <c r="G19" s="68"/>
      <c r="H19" s="68"/>
      <c r="I19" s="69"/>
      <c r="J19" s="68"/>
      <c r="K19" s="6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 x14ac:dyDescent="0.25">
      <c r="A20" s="12"/>
      <c r="B20" s="226" t="s">
        <v>119</v>
      </c>
      <c r="C20" s="226"/>
      <c r="D20" s="226"/>
      <c r="E20" s="56"/>
      <c r="F20" s="56"/>
      <c r="G20" s="56"/>
      <c r="H20" s="56"/>
      <c r="I20" s="57"/>
      <c r="J20" s="56"/>
      <c r="K20" s="5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12"/>
      <c r="B21" s="13"/>
      <c r="C21" s="13"/>
      <c r="D21" s="14"/>
      <c r="E21" s="58"/>
      <c r="F21" s="58"/>
      <c r="G21" s="58"/>
      <c r="H21" s="58"/>
      <c r="I21" s="59"/>
      <c r="J21" s="58"/>
      <c r="K21" s="5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15"/>
      <c r="B22" s="16"/>
      <c r="C22" s="16"/>
      <c r="D22" s="17"/>
      <c r="E22" s="68"/>
      <c r="F22" s="68"/>
      <c r="G22" s="68"/>
      <c r="H22" s="68"/>
      <c r="I22" s="69"/>
      <c r="J22" s="68"/>
      <c r="K22" s="6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42.6" customHeight="1" x14ac:dyDescent="0.25">
      <c r="A23" s="228" t="s">
        <v>228</v>
      </c>
      <c r="B23" s="228"/>
      <c r="C23" s="228"/>
      <c r="D23" s="228"/>
      <c r="E23" s="60">
        <v>3543.8</v>
      </c>
      <c r="F23" s="60">
        <v>3543.8</v>
      </c>
      <c r="G23" s="60">
        <v>0</v>
      </c>
      <c r="H23" s="60">
        <v>0</v>
      </c>
      <c r="I23" s="60">
        <v>1814</v>
      </c>
      <c r="J23" s="60">
        <v>923.6</v>
      </c>
      <c r="K23" s="60">
        <v>45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6.899999999999999" customHeight="1" x14ac:dyDescent="0.25">
      <c r="A24" s="18"/>
      <c r="B24" s="229" t="s">
        <v>124</v>
      </c>
      <c r="C24" s="229"/>
      <c r="D24" s="229"/>
      <c r="E24" s="56"/>
      <c r="F24" s="56"/>
      <c r="G24" s="56"/>
      <c r="H24" s="56"/>
      <c r="I24" s="57"/>
      <c r="J24" s="56"/>
      <c r="K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.75" customHeight="1" x14ac:dyDescent="0.25">
      <c r="A25" s="227" t="s">
        <v>125</v>
      </c>
      <c r="B25" s="227"/>
      <c r="C25" s="227"/>
      <c r="D25" s="227"/>
      <c r="E25" s="66"/>
      <c r="F25" s="66"/>
      <c r="G25" s="66"/>
      <c r="H25" s="66"/>
      <c r="I25" s="67"/>
      <c r="J25" s="66"/>
      <c r="K25" s="6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 x14ac:dyDescent="0.25">
      <c r="A26" s="12"/>
      <c r="B26" s="226" t="s">
        <v>119</v>
      </c>
      <c r="C26" s="226"/>
      <c r="D26" s="226"/>
      <c r="E26" s="70"/>
      <c r="F26" s="70"/>
      <c r="G26" s="70"/>
      <c r="H26" s="70"/>
      <c r="I26" s="188"/>
      <c r="J26" s="70"/>
      <c r="K26" s="7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8.25" customHeight="1" x14ac:dyDescent="0.25">
      <c r="A27" s="12"/>
      <c r="B27" s="13"/>
      <c r="C27" s="13"/>
      <c r="D27" s="14" t="s">
        <v>126</v>
      </c>
      <c r="E27" s="62">
        <v>3543.8</v>
      </c>
      <c r="F27" s="62">
        <v>3543.8</v>
      </c>
      <c r="G27" s="62" t="s">
        <v>43</v>
      </c>
      <c r="H27" s="62" t="s">
        <v>43</v>
      </c>
      <c r="I27" s="63">
        <v>1812</v>
      </c>
      <c r="J27" s="62">
        <v>923.3</v>
      </c>
      <c r="K27" s="62">
        <v>45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15"/>
      <c r="B28" s="16"/>
      <c r="C28" s="16"/>
      <c r="D28" s="17"/>
      <c r="E28" s="68"/>
      <c r="F28" s="68"/>
      <c r="G28" s="68"/>
      <c r="H28" s="68"/>
      <c r="I28" s="69"/>
      <c r="J28" s="68"/>
      <c r="K28" s="6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1.75" customHeight="1" x14ac:dyDescent="0.25">
      <c r="A29" s="227" t="s">
        <v>127</v>
      </c>
      <c r="B29" s="227"/>
      <c r="C29" s="227"/>
      <c r="D29" s="227"/>
      <c r="E29" s="76"/>
      <c r="F29" s="76"/>
      <c r="G29" s="76"/>
      <c r="H29" s="76"/>
      <c r="I29" s="77"/>
      <c r="J29" s="76"/>
      <c r="K29" s="7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.75" customHeight="1" x14ac:dyDescent="0.25">
      <c r="A30" s="12"/>
      <c r="B30" s="226" t="s">
        <v>119</v>
      </c>
      <c r="C30" s="226"/>
      <c r="D30" s="226"/>
      <c r="E30" s="70"/>
      <c r="F30" s="70"/>
      <c r="G30" s="70"/>
      <c r="H30" s="70"/>
      <c r="I30" s="71"/>
      <c r="J30" s="70"/>
      <c r="K30" s="7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12"/>
      <c r="B31" s="13"/>
      <c r="C31" s="13"/>
      <c r="D31" s="189" t="s">
        <v>272</v>
      </c>
      <c r="E31" s="186"/>
      <c r="F31" s="58"/>
      <c r="G31" s="58"/>
      <c r="H31" s="58"/>
      <c r="I31" s="59"/>
      <c r="J31" s="58"/>
      <c r="K31" s="18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15"/>
      <c r="B32" s="16"/>
      <c r="C32" s="16"/>
      <c r="D32" s="19"/>
      <c r="E32" s="68"/>
      <c r="F32" s="68"/>
      <c r="G32" s="68"/>
      <c r="H32" s="68"/>
      <c r="I32" s="69"/>
      <c r="J32" s="68"/>
      <c r="K32" s="6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1.15" customHeight="1" x14ac:dyDescent="0.25">
      <c r="A33" s="231" t="s">
        <v>265</v>
      </c>
      <c r="B33" s="232"/>
      <c r="C33" s="232"/>
      <c r="D33" s="232"/>
      <c r="E33" s="60">
        <v>27.7</v>
      </c>
      <c r="F33" s="60">
        <v>27.7</v>
      </c>
      <c r="G33" s="60">
        <v>11</v>
      </c>
      <c r="H33" s="60">
        <v>6.3</v>
      </c>
      <c r="I33" s="61">
        <v>28</v>
      </c>
      <c r="J33" s="60">
        <v>4.8</v>
      </c>
      <c r="K33" s="60">
        <v>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0.25" customHeight="1" x14ac:dyDescent="0.25">
      <c r="A34" s="91"/>
      <c r="B34" s="226" t="s">
        <v>119</v>
      </c>
      <c r="C34" s="226"/>
      <c r="D34" s="226"/>
      <c r="E34" s="86"/>
      <c r="F34" s="86"/>
      <c r="G34" s="86"/>
      <c r="H34" s="86"/>
      <c r="I34" s="86"/>
      <c r="J34" s="86"/>
      <c r="K34" s="8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197"/>
      <c r="B35" s="198"/>
      <c r="C35" s="198"/>
      <c r="D35" s="199"/>
      <c r="E35" s="74"/>
      <c r="F35" s="58"/>
      <c r="G35" s="58"/>
      <c r="H35" s="58"/>
      <c r="I35" s="59"/>
      <c r="J35" s="58"/>
      <c r="K35" s="5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49.5" customHeight="1" x14ac:dyDescent="0.25">
      <c r="A36" s="230" t="s">
        <v>128</v>
      </c>
      <c r="B36" s="222"/>
      <c r="C36" s="222"/>
      <c r="D36" s="222"/>
      <c r="E36" s="60">
        <v>42.7</v>
      </c>
      <c r="F36" s="60">
        <v>39.5</v>
      </c>
      <c r="G36" s="60">
        <v>42.7</v>
      </c>
      <c r="H36" s="60">
        <v>0</v>
      </c>
      <c r="I36" s="61">
        <v>209</v>
      </c>
      <c r="J36" s="60">
        <v>50.8</v>
      </c>
      <c r="K36" s="60">
        <v>9.6000000000000002E-2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9.5" customHeight="1" x14ac:dyDescent="0.25">
      <c r="A37" s="73"/>
      <c r="B37" s="233" t="s">
        <v>119</v>
      </c>
      <c r="C37" s="233"/>
      <c r="D37" s="234"/>
      <c r="E37" s="85"/>
      <c r="F37" s="70"/>
      <c r="G37" s="70"/>
      <c r="H37" s="70"/>
      <c r="I37" s="71"/>
      <c r="J37" s="70"/>
      <c r="K37" s="7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6.5" customHeight="1" x14ac:dyDescent="0.25">
      <c r="A38" s="73"/>
      <c r="B38" s="87"/>
      <c r="C38" s="87"/>
      <c r="D38" s="88" t="s">
        <v>132</v>
      </c>
      <c r="E38" s="58">
        <v>38.700000000000003</v>
      </c>
      <c r="F38" s="58">
        <v>35.5</v>
      </c>
      <c r="G38" s="58">
        <v>38.700000000000003</v>
      </c>
      <c r="H38" s="58">
        <v>0</v>
      </c>
      <c r="I38" s="59">
        <v>80</v>
      </c>
      <c r="J38" s="58">
        <v>21.1</v>
      </c>
      <c r="K38" s="190">
        <v>0.01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12"/>
      <c r="B39" s="83"/>
      <c r="C39" s="83"/>
      <c r="D39" s="78"/>
      <c r="E39" s="56"/>
      <c r="F39" s="56"/>
      <c r="G39" s="56"/>
      <c r="H39" s="56"/>
      <c r="I39" s="57"/>
      <c r="J39" s="56"/>
      <c r="K39" s="5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6.899999999999999" customHeight="1" x14ac:dyDescent="0.25">
      <c r="A40" s="228" t="s">
        <v>129</v>
      </c>
      <c r="B40" s="228"/>
      <c r="C40" s="228"/>
      <c r="D40" s="228"/>
      <c r="E40" s="60">
        <v>332.6</v>
      </c>
      <c r="F40" s="60">
        <v>253.1</v>
      </c>
      <c r="G40" s="60">
        <v>248.5</v>
      </c>
      <c r="H40" s="60">
        <v>4.5999999999999996</v>
      </c>
      <c r="I40" s="61">
        <v>177</v>
      </c>
      <c r="J40" s="60">
        <v>68.900000000000006</v>
      </c>
      <c r="K40" s="147">
        <v>1.3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9.5" customHeight="1" x14ac:dyDescent="0.25">
      <c r="A41" s="12"/>
      <c r="B41" s="226" t="s">
        <v>119</v>
      </c>
      <c r="C41" s="226"/>
      <c r="D41" s="226"/>
      <c r="E41" s="62"/>
      <c r="F41" s="62"/>
      <c r="G41" s="70"/>
      <c r="H41" s="70"/>
      <c r="I41" s="71"/>
      <c r="J41" s="70"/>
      <c r="K41" s="7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51" customHeight="1" x14ac:dyDescent="0.25">
      <c r="A42" s="12"/>
      <c r="B42" s="13"/>
      <c r="C42" s="13"/>
      <c r="D42" s="14" t="s">
        <v>236</v>
      </c>
      <c r="E42" s="58">
        <v>332.6</v>
      </c>
      <c r="F42" s="58">
        <v>253.1</v>
      </c>
      <c r="G42" s="74">
        <v>248.5</v>
      </c>
      <c r="H42" s="58">
        <v>4.5999999999999996</v>
      </c>
      <c r="I42" s="59">
        <v>177</v>
      </c>
      <c r="J42" s="58">
        <v>68.900000000000006</v>
      </c>
      <c r="K42" s="191">
        <v>1.3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7.25" customHeight="1" x14ac:dyDescent="0.25">
      <c r="A43" s="15"/>
      <c r="B43" s="84"/>
      <c r="C43" s="84"/>
      <c r="D43" s="19"/>
      <c r="E43" s="56"/>
      <c r="F43" s="56"/>
      <c r="G43" s="56"/>
      <c r="H43" s="56"/>
      <c r="I43" s="57"/>
      <c r="J43" s="56"/>
      <c r="K43" s="5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50.25" customHeight="1" x14ac:dyDescent="0.25">
      <c r="A44" s="228" t="s">
        <v>130</v>
      </c>
      <c r="B44" s="228"/>
      <c r="C44" s="228"/>
      <c r="D44" s="228"/>
      <c r="E44" s="60">
        <v>7.3</v>
      </c>
      <c r="F44" s="60">
        <v>460.9</v>
      </c>
      <c r="G44" s="60">
        <v>8.1999999999999993</v>
      </c>
      <c r="H44" s="60">
        <v>0.6</v>
      </c>
      <c r="I44" s="64">
        <v>27</v>
      </c>
      <c r="J44" s="65">
        <v>3.1</v>
      </c>
      <c r="K44" s="65">
        <v>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8.75" customHeight="1" x14ac:dyDescent="0.25">
      <c r="A45" s="12"/>
      <c r="B45" s="226" t="s">
        <v>119</v>
      </c>
      <c r="C45" s="226"/>
      <c r="D45" s="226"/>
      <c r="E45" s="70"/>
      <c r="F45" s="70"/>
      <c r="G45" s="70"/>
      <c r="H45" s="70"/>
      <c r="I45" s="71"/>
      <c r="J45" s="70"/>
      <c r="K45" s="7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12"/>
      <c r="B46" s="13"/>
      <c r="C46" s="13"/>
      <c r="D46" s="14"/>
      <c r="E46" s="58"/>
      <c r="F46" s="58"/>
      <c r="G46" s="58"/>
      <c r="H46" s="58"/>
      <c r="I46" s="59"/>
      <c r="J46" s="58"/>
      <c r="K46" s="58"/>
      <c r="L46" s="6"/>
      <c r="M46" s="192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15"/>
      <c r="B47" s="16"/>
      <c r="C47" s="16"/>
      <c r="D47" s="17"/>
      <c r="E47" s="68"/>
      <c r="F47" s="68"/>
      <c r="G47" s="68"/>
      <c r="H47" s="68"/>
      <c r="I47" s="69"/>
      <c r="J47" s="68"/>
      <c r="K47" s="6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2.5" customHeight="1" x14ac:dyDescent="0.25">
      <c r="A48" s="235" t="s">
        <v>131</v>
      </c>
      <c r="B48" s="235"/>
      <c r="C48" s="235"/>
      <c r="D48" s="235"/>
      <c r="E48" s="60">
        <v>1</v>
      </c>
      <c r="F48" s="60">
        <v>1</v>
      </c>
      <c r="G48" s="60">
        <v>1</v>
      </c>
      <c r="H48" s="60">
        <v>0</v>
      </c>
      <c r="I48" s="61">
        <v>2087</v>
      </c>
      <c r="J48" s="60">
        <v>691.6</v>
      </c>
      <c r="K48" s="60">
        <v>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6.899999999999999" customHeight="1" x14ac:dyDescent="0.25">
      <c r="A49" s="20"/>
      <c r="B49" s="236" t="s">
        <v>119</v>
      </c>
      <c r="C49" s="236"/>
      <c r="D49" s="236"/>
      <c r="E49" s="56"/>
      <c r="F49" s="56"/>
      <c r="G49" s="56"/>
      <c r="H49" s="56"/>
      <c r="I49" s="57"/>
      <c r="J49" s="207"/>
      <c r="K49" s="5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6.899999999999999" customHeight="1" x14ac:dyDescent="0.25">
      <c r="A50" s="20"/>
      <c r="B50" s="21"/>
      <c r="C50" s="21"/>
      <c r="D50" s="22"/>
      <c r="E50" s="58"/>
      <c r="F50" s="58"/>
      <c r="G50" s="58"/>
      <c r="H50" s="58"/>
      <c r="I50" s="59"/>
      <c r="J50" s="58"/>
      <c r="K50" s="5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6.899999999999999" customHeight="1" thickBot="1" x14ac:dyDescent="0.3">
      <c r="A51" s="20"/>
      <c r="B51" s="89"/>
      <c r="C51" s="89"/>
      <c r="D51" s="90"/>
      <c r="E51" s="56"/>
      <c r="F51" s="56"/>
      <c r="G51" s="56"/>
      <c r="H51" s="56"/>
      <c r="I51" s="57"/>
      <c r="J51" s="56"/>
      <c r="K51" s="5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0" customHeight="1" thickTop="1" thickBot="1" x14ac:dyDescent="0.3">
      <c r="A52" s="237" t="s">
        <v>133</v>
      </c>
      <c r="B52" s="237"/>
      <c r="C52" s="237"/>
      <c r="D52" s="237"/>
      <c r="E52" s="55">
        <f t="shared" ref="E52:K52" si="0">E8+E23+E36+E40+E44+E48+E33</f>
        <v>4458</v>
      </c>
      <c r="F52" s="55">
        <f t="shared" si="0"/>
        <v>4706.8999999999996</v>
      </c>
      <c r="G52" s="55">
        <f t="shared" si="0"/>
        <v>618.20000000000005</v>
      </c>
      <c r="H52" s="55">
        <f t="shared" si="0"/>
        <v>129.29999999999998</v>
      </c>
      <c r="I52" s="55">
        <f>I8+I23+I36+I40+I44+I48+I33</f>
        <v>4541</v>
      </c>
      <c r="J52" s="55">
        <f t="shared" si="0"/>
        <v>1782.8</v>
      </c>
      <c r="K52" s="55">
        <f t="shared" si="0"/>
        <v>49.395999999999994</v>
      </c>
      <c r="L52" s="6"/>
      <c r="M52" s="6"/>
      <c r="N52" s="23"/>
      <c r="O52" s="6"/>
      <c r="P52" s="6"/>
      <c r="Q52" s="6"/>
      <c r="R52" s="6"/>
      <c r="S52" s="6"/>
      <c r="T52" s="6"/>
      <c r="U52" s="6"/>
      <c r="V52" s="6"/>
    </row>
    <row r="53" spans="1:22" ht="18.75" customHeight="1" thickTop="1" x14ac:dyDescent="0.25">
      <c r="A53" s="7"/>
      <c r="B53" s="7"/>
      <c r="C53" s="7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81.599999999999994" customHeight="1" x14ac:dyDescent="0.25">
      <c r="A54" s="238" t="s">
        <v>134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</sheetData>
  <mergeCells count="31">
    <mergeCell ref="B37:D37"/>
    <mergeCell ref="A48:D48"/>
    <mergeCell ref="B49:D49"/>
    <mergeCell ref="A52:D52"/>
    <mergeCell ref="A54:K54"/>
    <mergeCell ref="A40:D40"/>
    <mergeCell ref="B41:D41"/>
    <mergeCell ref="A44:D44"/>
    <mergeCell ref="B45:D45"/>
    <mergeCell ref="A25:D25"/>
    <mergeCell ref="B26:D26"/>
    <mergeCell ref="A29:D29"/>
    <mergeCell ref="B30:D30"/>
    <mergeCell ref="A36:D36"/>
    <mergeCell ref="A33:D33"/>
    <mergeCell ref="B34:D34"/>
    <mergeCell ref="B16:D16"/>
    <mergeCell ref="A19:D19"/>
    <mergeCell ref="B20:D20"/>
    <mergeCell ref="A23:D23"/>
    <mergeCell ref="B24:D24"/>
    <mergeCell ref="A7:D7"/>
    <mergeCell ref="A8:D8"/>
    <mergeCell ref="A9:D9"/>
    <mergeCell ref="B10:D10"/>
    <mergeCell ref="A15:D15"/>
    <mergeCell ref="F1:K1"/>
    <mergeCell ref="A3:K3"/>
    <mergeCell ref="A4:K4"/>
    <mergeCell ref="A5:K5"/>
    <mergeCell ref="J6:K6"/>
  </mergeCells>
  <printOptions horizontalCentered="1"/>
  <pageMargins left="0.78740157480314965" right="0.39370078740157483" top="0.59055118110236227" bottom="0.59055118110236227" header="0" footer="0"/>
  <pageSetup paperSize="9" scale="92" firstPageNumber="0" fitToHeight="5" orientation="landscape" horizontalDpi="300" verticalDpi="300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view="pageBreakPreview" topLeftCell="A2" zoomScale="80" zoomScaleNormal="60" zoomScaleSheetLayoutView="80" zoomScalePageLayoutView="75" workbookViewId="0">
      <selection activeCell="D14" sqref="D14"/>
    </sheetView>
  </sheetViews>
  <sheetFormatPr defaultRowHeight="12.75" x14ac:dyDescent="0.2"/>
  <cols>
    <col min="1" max="1" width="61.7109375"/>
    <col min="2" max="2" width="18.42578125"/>
    <col min="3" max="3" width="16.7109375"/>
    <col min="4" max="4" width="15.7109375"/>
    <col min="5" max="5" width="19.5703125"/>
    <col min="6" max="6" width="21.5703125"/>
    <col min="7" max="7" width="20"/>
    <col min="8" max="8" width="22.28515625"/>
    <col min="9" max="9" width="24.28515625"/>
    <col min="10" max="1025" width="8.5703125"/>
  </cols>
  <sheetData>
    <row r="1" spans="1:23" ht="15.75" x14ac:dyDescent="0.25">
      <c r="A1" s="3"/>
      <c r="B1" s="3"/>
      <c r="C1" s="3"/>
      <c r="D1" s="3"/>
      <c r="E1" s="3"/>
      <c r="F1" s="24"/>
      <c r="G1" s="24"/>
      <c r="H1" s="24"/>
      <c r="I1" s="25" t="s">
        <v>135</v>
      </c>
      <c r="J1" s="24"/>
    </row>
    <row r="2" spans="1:23" ht="45.75" customHeight="1" x14ac:dyDescent="0.2">
      <c r="A2" s="239" t="s">
        <v>136</v>
      </c>
      <c r="B2" s="239"/>
      <c r="C2" s="239"/>
      <c r="D2" s="239"/>
      <c r="E2" s="239"/>
      <c r="F2" s="239"/>
      <c r="G2" s="239"/>
      <c r="H2" s="239"/>
      <c r="I2" s="239"/>
    </row>
    <row r="3" spans="1:23" ht="21" customHeight="1" x14ac:dyDescent="0.2">
      <c r="A3" s="240" t="s">
        <v>137</v>
      </c>
      <c r="B3" s="240"/>
      <c r="C3" s="240"/>
      <c r="D3" s="240"/>
      <c r="E3" s="240"/>
      <c r="F3" s="240"/>
      <c r="G3" s="240"/>
      <c r="H3" s="240"/>
      <c r="I3" s="240"/>
    </row>
    <row r="4" spans="1:23" ht="21" customHeight="1" x14ac:dyDescent="0.25">
      <c r="A4" s="3"/>
      <c r="B4" s="26"/>
      <c r="C4" s="3"/>
      <c r="D4" s="3"/>
      <c r="E4" s="3"/>
      <c r="F4" s="3"/>
      <c r="G4" s="3"/>
      <c r="H4" s="3"/>
      <c r="I4" s="3"/>
    </row>
    <row r="5" spans="1:23" ht="37.5" customHeight="1" x14ac:dyDescent="0.25">
      <c r="A5" s="241" t="s">
        <v>138</v>
      </c>
      <c r="B5" s="242" t="s">
        <v>139</v>
      </c>
      <c r="C5" s="241" t="s">
        <v>140</v>
      </c>
      <c r="D5" s="241"/>
      <c r="E5" s="241"/>
      <c r="F5" s="241" t="s">
        <v>141</v>
      </c>
      <c r="G5" s="241" t="s">
        <v>142</v>
      </c>
      <c r="H5" s="241"/>
      <c r="I5" s="241" t="s">
        <v>143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5.75" customHeight="1" x14ac:dyDescent="0.25">
      <c r="A6" s="241"/>
      <c r="B6" s="242"/>
      <c r="C6" s="241"/>
      <c r="D6" s="241"/>
      <c r="E6" s="241"/>
      <c r="F6" s="241"/>
      <c r="G6" s="241" t="s">
        <v>144</v>
      </c>
      <c r="H6" s="241" t="s">
        <v>145</v>
      </c>
      <c r="I6" s="24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3.5" customHeight="1" x14ac:dyDescent="0.25">
      <c r="A7" s="241"/>
      <c r="B7" s="242"/>
      <c r="C7" s="241"/>
      <c r="D7" s="241"/>
      <c r="E7" s="241"/>
      <c r="F7" s="241"/>
      <c r="G7" s="241"/>
      <c r="H7" s="241"/>
      <c r="I7" s="24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47.25" x14ac:dyDescent="0.25">
      <c r="A8" s="241"/>
      <c r="B8" s="242"/>
      <c r="C8" s="80" t="s">
        <v>3</v>
      </c>
      <c r="D8" s="80" t="s">
        <v>146</v>
      </c>
      <c r="E8" s="80" t="s">
        <v>147</v>
      </c>
      <c r="F8" s="241"/>
      <c r="G8" s="241"/>
      <c r="H8" s="241"/>
      <c r="I8" s="24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31.5" x14ac:dyDescent="0.25">
      <c r="A9" s="28" t="s">
        <v>148</v>
      </c>
      <c r="B9" s="29" t="s">
        <v>149</v>
      </c>
      <c r="C9" s="30">
        <v>1</v>
      </c>
      <c r="D9" s="30">
        <v>2</v>
      </c>
      <c r="E9" s="30">
        <v>3</v>
      </c>
      <c r="F9" s="30">
        <v>4</v>
      </c>
      <c r="G9" s="28">
        <v>5</v>
      </c>
      <c r="H9" s="28">
        <v>6</v>
      </c>
      <c r="I9" s="30" t="s">
        <v>150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5.75" x14ac:dyDescent="0.25">
      <c r="A10" s="245" t="s">
        <v>151</v>
      </c>
      <c r="B10" s="245"/>
      <c r="C10" s="245"/>
      <c r="D10" s="245"/>
      <c r="E10" s="245"/>
      <c r="F10" s="245"/>
      <c r="G10" s="245"/>
      <c r="H10" s="245"/>
      <c r="I10" s="24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5.75" customHeight="1" x14ac:dyDescent="0.2">
      <c r="A11" s="246" t="s">
        <v>152</v>
      </c>
      <c r="B11" s="246"/>
      <c r="C11" s="246"/>
      <c r="D11" s="246"/>
      <c r="E11" s="246"/>
      <c r="F11" s="246"/>
      <c r="G11" s="246"/>
      <c r="H11" s="246"/>
      <c r="I11" s="246"/>
    </row>
    <row r="12" spans="1:23" ht="21.75" customHeight="1" x14ac:dyDescent="0.2">
      <c r="A12" s="33" t="s">
        <v>153</v>
      </c>
      <c r="B12" s="34" t="s">
        <v>154</v>
      </c>
      <c r="C12" s="82"/>
      <c r="D12" s="82"/>
      <c r="E12" s="82"/>
      <c r="F12" s="75"/>
      <c r="G12" s="82"/>
      <c r="H12" s="82"/>
      <c r="I12" s="35"/>
    </row>
    <row r="13" spans="1:23" ht="18.75" customHeight="1" x14ac:dyDescent="0.2">
      <c r="A13" s="33" t="s">
        <v>155</v>
      </c>
      <c r="B13" s="34" t="s">
        <v>156</v>
      </c>
      <c r="C13" s="82"/>
      <c r="D13" s="82"/>
      <c r="E13" s="82"/>
      <c r="F13" s="75"/>
      <c r="G13" s="82"/>
      <c r="H13" s="82"/>
      <c r="I13" s="35"/>
    </row>
    <row r="14" spans="1:23" ht="18.75" customHeight="1" x14ac:dyDescent="0.2">
      <c r="A14" s="36" t="s">
        <v>157</v>
      </c>
      <c r="B14" s="37" t="s">
        <v>158</v>
      </c>
      <c r="C14" s="82" t="s">
        <v>159</v>
      </c>
      <c r="D14" s="82">
        <v>3879.9</v>
      </c>
      <c r="E14" s="82">
        <v>4733.7</v>
      </c>
      <c r="F14" s="75">
        <v>465.9</v>
      </c>
      <c r="G14" s="11">
        <f>D14*F14</f>
        <v>1807645.41</v>
      </c>
      <c r="H14" s="11">
        <f>E14*F14</f>
        <v>2205430.8299999996</v>
      </c>
      <c r="I14" s="39">
        <f>G14/H14*100</f>
        <v>81.963369034793089</v>
      </c>
    </row>
    <row r="15" spans="1:23" ht="18.75" customHeight="1" x14ac:dyDescent="0.2">
      <c r="A15" s="33" t="s">
        <v>247</v>
      </c>
      <c r="B15" s="34" t="s">
        <v>248</v>
      </c>
      <c r="C15" s="82"/>
      <c r="D15" s="82"/>
      <c r="E15" s="82"/>
      <c r="F15" s="75"/>
      <c r="G15" s="144"/>
      <c r="H15" s="145"/>
      <c r="I15" s="39"/>
    </row>
    <row r="16" spans="1:23" ht="18.75" customHeight="1" x14ac:dyDescent="0.2">
      <c r="A16" s="115" t="s">
        <v>249</v>
      </c>
      <c r="B16" s="106" t="s">
        <v>250</v>
      </c>
      <c r="C16" s="96" t="s">
        <v>159</v>
      </c>
      <c r="D16" s="96"/>
      <c r="E16" s="96"/>
      <c r="F16" s="116">
        <v>2263.3000000000002</v>
      </c>
      <c r="G16" s="11">
        <f t="shared" ref="G16:G17" si="0">D16*F16</f>
        <v>0</v>
      </c>
      <c r="H16" s="11">
        <f t="shared" ref="H16:H17" si="1">E16*F16</f>
        <v>0</v>
      </c>
      <c r="I16" s="93" t="e">
        <f t="shared" ref="I16:I18" si="2">G16/H16*100</f>
        <v>#DIV/0!</v>
      </c>
    </row>
    <row r="17" spans="1:9" ht="18.75" customHeight="1" x14ac:dyDescent="0.2">
      <c r="A17" s="112" t="s">
        <v>251</v>
      </c>
      <c r="B17" s="113" t="s">
        <v>252</v>
      </c>
      <c r="C17" s="95" t="s">
        <v>159</v>
      </c>
      <c r="D17" s="95"/>
      <c r="E17" s="95"/>
      <c r="F17" s="114">
        <v>2263.3000000000002</v>
      </c>
      <c r="G17" s="11">
        <f t="shared" si="0"/>
        <v>0</v>
      </c>
      <c r="H17" s="11">
        <f t="shared" si="1"/>
        <v>0</v>
      </c>
      <c r="I17" s="92" t="e">
        <f t="shared" si="2"/>
        <v>#DIV/0!</v>
      </c>
    </row>
    <row r="18" spans="1:9" ht="15.75" x14ac:dyDescent="0.2">
      <c r="A18" s="33" t="s">
        <v>160</v>
      </c>
      <c r="B18" s="34" t="s">
        <v>161</v>
      </c>
      <c r="C18" s="82"/>
      <c r="D18" s="82"/>
      <c r="E18" s="82"/>
      <c r="F18" s="75"/>
      <c r="G18" s="11"/>
      <c r="H18" s="11"/>
      <c r="I18" s="39" t="e">
        <f t="shared" si="2"/>
        <v>#DIV/0!</v>
      </c>
    </row>
    <row r="19" spans="1:9" ht="33.75" customHeight="1" x14ac:dyDescent="0.2">
      <c r="A19" s="115" t="s">
        <v>162</v>
      </c>
      <c r="B19" s="106" t="s">
        <v>163</v>
      </c>
      <c r="C19" s="96" t="s">
        <v>159</v>
      </c>
      <c r="D19" s="96"/>
      <c r="E19" s="96"/>
      <c r="F19" s="116">
        <v>2280</v>
      </c>
      <c r="G19" s="11">
        <f t="shared" ref="G19:G25" si="3">D19*F19</f>
        <v>0</v>
      </c>
      <c r="H19" s="11">
        <f t="shared" ref="H19:H25" si="4">E19*F19</f>
        <v>0</v>
      </c>
      <c r="I19" s="93" t="e">
        <f t="shared" ref="I19:I25" si="5">G19/H19*100</f>
        <v>#DIV/0!</v>
      </c>
    </row>
    <row r="20" spans="1:9" ht="15.75" x14ac:dyDescent="0.2">
      <c r="A20" s="119" t="s">
        <v>164</v>
      </c>
      <c r="B20" s="108" t="s">
        <v>165</v>
      </c>
      <c r="C20" s="110" t="s">
        <v>166</v>
      </c>
      <c r="D20" s="110"/>
      <c r="E20" s="110"/>
      <c r="F20" s="109">
        <v>245.95</v>
      </c>
      <c r="G20" s="11">
        <f t="shared" si="3"/>
        <v>0</v>
      </c>
      <c r="H20" s="11">
        <f t="shared" si="4"/>
        <v>0</v>
      </c>
      <c r="I20" s="94" t="e">
        <f t="shared" si="5"/>
        <v>#DIV/0!</v>
      </c>
    </row>
    <row r="21" spans="1:9" ht="15.75" x14ac:dyDescent="0.2">
      <c r="A21" s="119" t="s">
        <v>167</v>
      </c>
      <c r="B21" s="108" t="s">
        <v>168</v>
      </c>
      <c r="C21" s="110" t="s">
        <v>166</v>
      </c>
      <c r="D21" s="110"/>
      <c r="E21" s="110"/>
      <c r="F21" s="109">
        <v>77.53</v>
      </c>
      <c r="G21" s="11">
        <f t="shared" si="3"/>
        <v>0</v>
      </c>
      <c r="H21" s="11">
        <f t="shared" si="4"/>
        <v>0</v>
      </c>
      <c r="I21" s="94" t="e">
        <f t="shared" si="5"/>
        <v>#DIV/0!</v>
      </c>
    </row>
    <row r="22" spans="1:9" ht="15.75" x14ac:dyDescent="0.2">
      <c r="A22" s="119" t="s">
        <v>169</v>
      </c>
      <c r="B22" s="108" t="s">
        <v>170</v>
      </c>
      <c r="C22" s="110" t="s">
        <v>166</v>
      </c>
      <c r="D22" s="110"/>
      <c r="E22" s="110"/>
      <c r="F22" s="109">
        <v>324.39999999999998</v>
      </c>
      <c r="G22" s="11">
        <f t="shared" si="3"/>
        <v>0</v>
      </c>
      <c r="H22" s="11">
        <f t="shared" si="4"/>
        <v>0</v>
      </c>
      <c r="I22" s="94" t="e">
        <f t="shared" si="5"/>
        <v>#DIV/0!</v>
      </c>
    </row>
    <row r="23" spans="1:9" ht="15.75" x14ac:dyDescent="0.2">
      <c r="A23" s="119" t="s">
        <v>171</v>
      </c>
      <c r="B23" s="108" t="s">
        <v>172</v>
      </c>
      <c r="C23" s="110" t="s">
        <v>166</v>
      </c>
      <c r="D23" s="110"/>
      <c r="E23" s="110"/>
      <c r="F23" s="109">
        <v>301.42</v>
      </c>
      <c r="G23" s="11">
        <f t="shared" si="3"/>
        <v>0</v>
      </c>
      <c r="H23" s="11">
        <f t="shared" si="4"/>
        <v>0</v>
      </c>
      <c r="I23" s="94" t="e">
        <f t="shared" si="5"/>
        <v>#DIV/0!</v>
      </c>
    </row>
    <row r="24" spans="1:9" ht="15.75" x14ac:dyDescent="0.2">
      <c r="A24" s="119" t="s">
        <v>173</v>
      </c>
      <c r="B24" s="108" t="s">
        <v>174</v>
      </c>
      <c r="C24" s="110" t="s">
        <v>166</v>
      </c>
      <c r="D24" s="110"/>
      <c r="E24" s="110"/>
      <c r="F24" s="109">
        <v>222.7</v>
      </c>
      <c r="G24" s="11">
        <f t="shared" si="3"/>
        <v>0</v>
      </c>
      <c r="H24" s="11">
        <f t="shared" si="4"/>
        <v>0</v>
      </c>
      <c r="I24" s="94" t="e">
        <f t="shared" si="5"/>
        <v>#DIV/0!</v>
      </c>
    </row>
    <row r="25" spans="1:9" ht="15.75" x14ac:dyDescent="0.2">
      <c r="A25" s="112" t="s">
        <v>175</v>
      </c>
      <c r="B25" s="113" t="s">
        <v>176</v>
      </c>
      <c r="C25" s="95" t="s">
        <v>166</v>
      </c>
      <c r="D25" s="95"/>
      <c r="E25" s="95"/>
      <c r="F25" s="118">
        <v>168.3</v>
      </c>
      <c r="G25" s="11">
        <f t="shared" si="3"/>
        <v>0</v>
      </c>
      <c r="H25" s="11">
        <f t="shared" si="4"/>
        <v>0</v>
      </c>
      <c r="I25" s="92" t="e">
        <f t="shared" si="5"/>
        <v>#DIV/0!</v>
      </c>
    </row>
    <row r="26" spans="1:9" ht="15.75" x14ac:dyDescent="0.2">
      <c r="A26" s="33" t="s">
        <v>177</v>
      </c>
      <c r="B26" s="34"/>
      <c r="C26" s="81" t="s">
        <v>178</v>
      </c>
      <c r="D26" s="81" t="s">
        <v>178</v>
      </c>
      <c r="E26" s="81" t="s">
        <v>178</v>
      </c>
      <c r="F26" s="40" t="s">
        <v>178</v>
      </c>
      <c r="G26" s="10">
        <f>SUM(G13:G25)</f>
        <v>1807645.41</v>
      </c>
      <c r="H26" s="10">
        <f>SUM(H13:H25)</f>
        <v>2205430.8299999996</v>
      </c>
      <c r="I26" s="10">
        <f>G26/H26*100</f>
        <v>81.963369034793089</v>
      </c>
    </row>
    <row r="27" spans="1:9" ht="15.75" hidden="1" customHeight="1" x14ac:dyDescent="0.2">
      <c r="A27" s="246" t="s">
        <v>179</v>
      </c>
      <c r="B27" s="246"/>
      <c r="C27" s="246"/>
      <c r="D27" s="246"/>
      <c r="E27" s="246"/>
      <c r="F27" s="246"/>
      <c r="G27" s="246"/>
      <c r="H27" s="246"/>
      <c r="I27" s="246"/>
    </row>
    <row r="28" spans="1:9" ht="38.25" hidden="1" customHeight="1" x14ac:dyDescent="0.2">
      <c r="A28" s="38" t="s">
        <v>180</v>
      </c>
      <c r="B28" s="37" t="s">
        <v>181</v>
      </c>
      <c r="C28" s="38" t="s">
        <v>182</v>
      </c>
      <c r="D28" s="82"/>
      <c r="E28" s="82"/>
      <c r="F28" s="38">
        <v>1700.21</v>
      </c>
      <c r="G28" s="82"/>
      <c r="H28" s="82"/>
      <c r="I28" s="39" t="e">
        <f t="shared" ref="I28:I49" si="6">G28/H28*100</f>
        <v>#DIV/0!</v>
      </c>
    </row>
    <row r="29" spans="1:9" ht="32.25" hidden="1" customHeight="1" x14ac:dyDescent="0.2">
      <c r="A29" s="38" t="s">
        <v>183</v>
      </c>
      <c r="B29" s="37" t="s">
        <v>184</v>
      </c>
      <c r="C29" s="38" t="s">
        <v>182</v>
      </c>
      <c r="D29" s="82"/>
      <c r="E29" s="82"/>
      <c r="F29" s="38">
        <v>209.74</v>
      </c>
      <c r="G29" s="82"/>
      <c r="H29" s="82"/>
      <c r="I29" s="39" t="e">
        <f t="shared" si="6"/>
        <v>#DIV/0!</v>
      </c>
    </row>
    <row r="30" spans="1:9" ht="33.75" hidden="1" customHeight="1" x14ac:dyDescent="0.2">
      <c r="A30" s="38" t="s">
        <v>185</v>
      </c>
      <c r="B30" s="37" t="s">
        <v>186</v>
      </c>
      <c r="C30" s="38" t="s">
        <v>182</v>
      </c>
      <c r="D30" s="82"/>
      <c r="E30" s="82"/>
      <c r="F30" s="38">
        <v>282.60000000000002</v>
      </c>
      <c r="G30" s="82"/>
      <c r="H30" s="82"/>
      <c r="I30" s="39" t="e">
        <f t="shared" si="6"/>
        <v>#DIV/0!</v>
      </c>
    </row>
    <row r="31" spans="1:9" ht="36.75" hidden="1" customHeight="1" x14ac:dyDescent="0.2">
      <c r="A31" s="38" t="s">
        <v>187</v>
      </c>
      <c r="B31" s="37" t="s">
        <v>188</v>
      </c>
      <c r="C31" s="38" t="s">
        <v>189</v>
      </c>
      <c r="D31" s="82"/>
      <c r="E31" s="82"/>
      <c r="F31" s="38">
        <v>501.51</v>
      </c>
      <c r="G31" s="82"/>
      <c r="H31" s="82"/>
      <c r="I31" s="39" t="e">
        <f t="shared" si="6"/>
        <v>#DIV/0!</v>
      </c>
    </row>
    <row r="32" spans="1:9" ht="36.75" hidden="1" customHeight="1" x14ac:dyDescent="0.2">
      <c r="A32" s="38" t="s">
        <v>190</v>
      </c>
      <c r="B32" s="37" t="s">
        <v>191</v>
      </c>
      <c r="C32" s="38" t="s">
        <v>189</v>
      </c>
      <c r="D32" s="82"/>
      <c r="E32" s="82"/>
      <c r="F32" s="38">
        <v>444.92</v>
      </c>
      <c r="G32" s="82"/>
      <c r="H32" s="82"/>
      <c r="I32" s="39" t="e">
        <f t="shared" si="6"/>
        <v>#DIV/0!</v>
      </c>
    </row>
    <row r="33" spans="1:9" ht="33.75" hidden="1" customHeight="1" x14ac:dyDescent="0.2">
      <c r="A33" s="38" t="s">
        <v>192</v>
      </c>
      <c r="B33" s="37" t="s">
        <v>193</v>
      </c>
      <c r="C33" s="38" t="s">
        <v>189</v>
      </c>
      <c r="D33" s="82"/>
      <c r="E33" s="82"/>
      <c r="F33" s="38">
        <v>945.2</v>
      </c>
      <c r="G33" s="82"/>
      <c r="H33" s="82"/>
      <c r="I33" s="39" t="e">
        <f t="shared" si="6"/>
        <v>#DIV/0!</v>
      </c>
    </row>
    <row r="34" spans="1:9" ht="31.5" hidden="1" customHeight="1" x14ac:dyDescent="0.2">
      <c r="A34" s="38" t="s">
        <v>194</v>
      </c>
      <c r="B34" s="37" t="s">
        <v>195</v>
      </c>
      <c r="C34" s="38" t="s">
        <v>189</v>
      </c>
      <c r="D34" s="82"/>
      <c r="E34" s="82"/>
      <c r="F34" s="38">
        <v>401.7</v>
      </c>
      <c r="G34" s="82"/>
      <c r="H34" s="82"/>
      <c r="I34" s="39" t="e">
        <f t="shared" si="6"/>
        <v>#DIV/0!</v>
      </c>
    </row>
    <row r="35" spans="1:9" ht="21" customHeight="1" x14ac:dyDescent="0.2">
      <c r="A35" s="247" t="s">
        <v>256</v>
      </c>
      <c r="B35" s="247"/>
      <c r="C35" s="247"/>
      <c r="D35" s="247"/>
      <c r="E35" s="247"/>
      <c r="F35" s="247"/>
      <c r="G35" s="247"/>
      <c r="H35" s="247"/>
      <c r="I35" s="247"/>
    </row>
    <row r="36" spans="1:9" ht="31.5" customHeight="1" x14ac:dyDescent="0.2">
      <c r="A36" s="33" t="s">
        <v>257</v>
      </c>
      <c r="B36" s="34" t="s">
        <v>258</v>
      </c>
      <c r="C36" s="38"/>
      <c r="D36" s="82"/>
      <c r="E36" s="82"/>
      <c r="F36" s="38"/>
      <c r="G36" s="82"/>
      <c r="H36" s="82"/>
      <c r="I36" s="39"/>
    </row>
    <row r="37" spans="1:9" ht="31.5" customHeight="1" x14ac:dyDescent="0.2">
      <c r="A37" s="122" t="s">
        <v>273</v>
      </c>
      <c r="B37" s="106" t="s">
        <v>259</v>
      </c>
      <c r="C37" s="96" t="s">
        <v>260</v>
      </c>
      <c r="D37" s="96"/>
      <c r="E37" s="96"/>
      <c r="F37" s="123">
        <v>2504.7399999999998</v>
      </c>
      <c r="G37" s="11">
        <f t="shared" ref="G37:G39" si="7">D37*F37</f>
        <v>0</v>
      </c>
      <c r="H37" s="11">
        <f t="shared" ref="H37:H39" si="8">E37*F37</f>
        <v>0</v>
      </c>
      <c r="I37" s="93" t="e">
        <f t="shared" ref="I37:I39" si="9">G37/H37*100</f>
        <v>#DIV/0!</v>
      </c>
    </row>
    <row r="38" spans="1:9" ht="31.5" customHeight="1" x14ac:dyDescent="0.2">
      <c r="A38" s="119" t="s">
        <v>261</v>
      </c>
      <c r="B38" s="108" t="s">
        <v>262</v>
      </c>
      <c r="C38" s="110" t="s">
        <v>206</v>
      </c>
      <c r="D38" s="110"/>
      <c r="E38" s="110"/>
      <c r="F38" s="124">
        <v>14.39</v>
      </c>
      <c r="G38" s="11">
        <f t="shared" si="7"/>
        <v>0</v>
      </c>
      <c r="H38" s="11">
        <f t="shared" si="8"/>
        <v>0</v>
      </c>
      <c r="I38" s="93" t="e">
        <f t="shared" si="9"/>
        <v>#DIV/0!</v>
      </c>
    </row>
    <row r="39" spans="1:9" ht="31.5" customHeight="1" x14ac:dyDescent="0.2">
      <c r="A39" s="112" t="s">
        <v>263</v>
      </c>
      <c r="B39" s="113" t="s">
        <v>264</v>
      </c>
      <c r="C39" s="95" t="s">
        <v>206</v>
      </c>
      <c r="D39" s="95"/>
      <c r="E39" s="95"/>
      <c r="F39" s="121">
        <v>38.64</v>
      </c>
      <c r="G39" s="11">
        <f t="shared" si="7"/>
        <v>0</v>
      </c>
      <c r="H39" s="11">
        <f t="shared" si="8"/>
        <v>0</v>
      </c>
      <c r="I39" s="93" t="e">
        <f t="shared" si="9"/>
        <v>#DIV/0!</v>
      </c>
    </row>
    <row r="40" spans="1:9" ht="19.5" customHeight="1" x14ac:dyDescent="0.2">
      <c r="A40" s="33" t="s">
        <v>177</v>
      </c>
      <c r="B40" s="37"/>
      <c r="C40" s="82"/>
      <c r="D40" s="82"/>
      <c r="E40" s="82"/>
      <c r="F40" s="111"/>
      <c r="G40" s="10">
        <f>SUM(G37:G39)</f>
        <v>0</v>
      </c>
      <c r="H40" s="10">
        <f>SUM(H37:H39)</f>
        <v>0</v>
      </c>
      <c r="I40" s="10" t="e">
        <f>G40/H40*100</f>
        <v>#DIV/0!</v>
      </c>
    </row>
    <row r="41" spans="1:9" ht="18" customHeight="1" x14ac:dyDescent="0.2">
      <c r="A41" s="247" t="s">
        <v>254</v>
      </c>
      <c r="B41" s="247"/>
      <c r="C41" s="247"/>
      <c r="D41" s="247"/>
      <c r="E41" s="247"/>
      <c r="F41" s="247"/>
      <c r="G41" s="247"/>
      <c r="H41" s="247"/>
      <c r="I41" s="247"/>
    </row>
    <row r="42" spans="1:9" ht="31.5" customHeight="1" x14ac:dyDescent="0.2">
      <c r="A42" s="115" t="s">
        <v>241</v>
      </c>
      <c r="B42" s="106" t="s">
        <v>181</v>
      </c>
      <c r="C42" s="107" t="s">
        <v>182</v>
      </c>
      <c r="D42" s="96"/>
      <c r="E42" s="96"/>
      <c r="F42" s="107">
        <v>1700.21</v>
      </c>
      <c r="G42" s="11">
        <f t="shared" ref="G42:G47" si="10">D42*F42</f>
        <v>0</v>
      </c>
      <c r="H42" s="11">
        <f t="shared" ref="H42:H47" si="11">E42*F42</f>
        <v>0</v>
      </c>
      <c r="I42" s="93" t="e">
        <f t="shared" ref="I42:I48" si="12">G42/H42*100</f>
        <v>#DIV/0!</v>
      </c>
    </row>
    <row r="43" spans="1:9" ht="31.5" customHeight="1" x14ac:dyDescent="0.2">
      <c r="A43" s="119" t="s">
        <v>242</v>
      </c>
      <c r="B43" s="108" t="s">
        <v>184</v>
      </c>
      <c r="C43" s="109" t="s">
        <v>182</v>
      </c>
      <c r="D43" s="110"/>
      <c r="E43" s="110"/>
      <c r="F43" s="109">
        <v>209.74</v>
      </c>
      <c r="G43" s="11">
        <f t="shared" si="10"/>
        <v>0</v>
      </c>
      <c r="H43" s="11">
        <f t="shared" si="11"/>
        <v>0</v>
      </c>
      <c r="I43" s="94" t="e">
        <f t="shared" si="12"/>
        <v>#DIV/0!</v>
      </c>
    </row>
    <row r="44" spans="1:9" ht="31.5" customHeight="1" x14ac:dyDescent="0.2">
      <c r="A44" s="119" t="s">
        <v>243</v>
      </c>
      <c r="B44" s="108" t="s">
        <v>186</v>
      </c>
      <c r="C44" s="109" t="s">
        <v>182</v>
      </c>
      <c r="D44" s="110"/>
      <c r="E44" s="110"/>
      <c r="F44" s="109">
        <v>282.60000000000002</v>
      </c>
      <c r="G44" s="11">
        <f t="shared" si="10"/>
        <v>0</v>
      </c>
      <c r="H44" s="11">
        <f t="shared" si="11"/>
        <v>0</v>
      </c>
      <c r="I44" s="94" t="e">
        <f t="shared" si="12"/>
        <v>#DIV/0!</v>
      </c>
    </row>
    <row r="45" spans="1:9" ht="31.5" customHeight="1" x14ac:dyDescent="0.2">
      <c r="A45" s="125" t="s">
        <v>244</v>
      </c>
      <c r="B45" s="126" t="s">
        <v>188</v>
      </c>
      <c r="C45" s="79" t="s">
        <v>189</v>
      </c>
      <c r="D45" s="127"/>
      <c r="E45" s="127"/>
      <c r="F45" s="79">
        <v>501.51</v>
      </c>
      <c r="G45" s="11">
        <f t="shared" si="10"/>
        <v>0</v>
      </c>
      <c r="H45" s="11">
        <f t="shared" si="11"/>
        <v>0</v>
      </c>
      <c r="I45" s="101" t="e">
        <f t="shared" si="12"/>
        <v>#DIV/0!</v>
      </c>
    </row>
    <row r="46" spans="1:9" ht="31.5" customHeight="1" x14ac:dyDescent="0.2">
      <c r="A46" s="119" t="s">
        <v>245</v>
      </c>
      <c r="B46" s="108" t="s">
        <v>191</v>
      </c>
      <c r="C46" s="109" t="s">
        <v>189</v>
      </c>
      <c r="D46" s="110"/>
      <c r="E46" s="110"/>
      <c r="F46" s="109">
        <v>444.92</v>
      </c>
      <c r="G46" s="11">
        <f t="shared" si="10"/>
        <v>0</v>
      </c>
      <c r="H46" s="11">
        <f t="shared" si="11"/>
        <v>0</v>
      </c>
      <c r="I46" s="94" t="e">
        <f t="shared" si="12"/>
        <v>#DIV/0!</v>
      </c>
    </row>
    <row r="47" spans="1:9" ht="31.5" customHeight="1" x14ac:dyDescent="0.2">
      <c r="A47" s="119" t="s">
        <v>271</v>
      </c>
      <c r="B47" s="108" t="s">
        <v>193</v>
      </c>
      <c r="C47" s="109" t="s">
        <v>189</v>
      </c>
      <c r="D47" s="110">
        <v>1.675</v>
      </c>
      <c r="E47" s="110">
        <v>6.0999999999999999E-2</v>
      </c>
      <c r="F47" s="109">
        <v>945.2</v>
      </c>
      <c r="G47" s="11">
        <f t="shared" si="10"/>
        <v>1583.21</v>
      </c>
      <c r="H47" s="11">
        <f t="shared" si="11"/>
        <v>57.657200000000003</v>
      </c>
      <c r="I47" s="94">
        <f t="shared" si="12"/>
        <v>2745.9016393442621</v>
      </c>
    </row>
    <row r="48" spans="1:9" ht="31.5" customHeight="1" x14ac:dyDescent="0.2">
      <c r="A48" s="112" t="s">
        <v>246</v>
      </c>
      <c r="B48" s="113" t="s">
        <v>195</v>
      </c>
      <c r="C48" s="118" t="s">
        <v>189</v>
      </c>
      <c r="D48" s="95">
        <v>13.846</v>
      </c>
      <c r="E48" s="95">
        <v>13.842000000000001</v>
      </c>
      <c r="F48" s="118">
        <v>401.7</v>
      </c>
      <c r="G48" s="120">
        <f>D48*F48</f>
        <v>5561.9381999999996</v>
      </c>
      <c r="H48" s="120">
        <f>E48*F48</f>
        <v>5560.3314</v>
      </c>
      <c r="I48" s="92">
        <f t="shared" si="12"/>
        <v>100.02889755815633</v>
      </c>
    </row>
    <row r="49" spans="1:9" ht="23.25" customHeight="1" x14ac:dyDescent="0.2">
      <c r="A49" s="33" t="s">
        <v>177</v>
      </c>
      <c r="B49" s="34" t="s">
        <v>178</v>
      </c>
      <c r="C49" s="81" t="s">
        <v>178</v>
      </c>
      <c r="D49" s="81" t="s">
        <v>178</v>
      </c>
      <c r="E49" s="81" t="s">
        <v>178</v>
      </c>
      <c r="F49" s="40" t="s">
        <v>178</v>
      </c>
      <c r="G49" s="10">
        <f>SUM(G42:G48)</f>
        <v>7145.1481999999996</v>
      </c>
      <c r="H49" s="10">
        <f>SUM(H42:H48)</f>
        <v>5617.9885999999997</v>
      </c>
      <c r="I49" s="39">
        <f t="shared" si="6"/>
        <v>127.18338730698029</v>
      </c>
    </row>
    <row r="50" spans="1:9" ht="36" customHeight="1" x14ac:dyDescent="0.2">
      <c r="A50" s="33" t="s">
        <v>196</v>
      </c>
      <c r="B50" s="41" t="s">
        <v>178</v>
      </c>
      <c r="C50" s="81" t="s">
        <v>178</v>
      </c>
      <c r="D50" s="81" t="s">
        <v>178</v>
      </c>
      <c r="E50" s="81" t="s">
        <v>178</v>
      </c>
      <c r="F50" s="81" t="s">
        <v>178</v>
      </c>
      <c r="G50" s="10">
        <f>G26+G49</f>
        <v>1814790.5581999999</v>
      </c>
      <c r="H50" s="10">
        <f>H26+H49</f>
        <v>2211048.8185999994</v>
      </c>
      <c r="I50" s="10">
        <f>G50/H50*100</f>
        <v>82.078267242832567</v>
      </c>
    </row>
    <row r="51" spans="1:9" ht="15.75" customHeight="1" x14ac:dyDescent="0.2">
      <c r="A51" s="246" t="s">
        <v>13</v>
      </c>
      <c r="B51" s="246"/>
      <c r="C51" s="246"/>
      <c r="D51" s="246"/>
      <c r="E51" s="246"/>
      <c r="F51" s="246"/>
      <c r="G51" s="246"/>
      <c r="H51" s="246"/>
      <c r="I51" s="246"/>
    </row>
    <row r="52" spans="1:9" ht="31.5" x14ac:dyDescent="0.2">
      <c r="A52" s="130" t="s">
        <v>197</v>
      </c>
      <c r="B52" s="106" t="s">
        <v>198</v>
      </c>
      <c r="C52" s="107" t="s">
        <v>199</v>
      </c>
      <c r="D52" s="96"/>
      <c r="E52" s="96"/>
      <c r="F52" s="107">
        <v>1340.39</v>
      </c>
      <c r="G52" s="11">
        <f t="shared" ref="G52:G54" si="13">D52*F52</f>
        <v>0</v>
      </c>
      <c r="H52" s="11">
        <f t="shared" ref="H52:H54" si="14">E52*F52</f>
        <v>0</v>
      </c>
      <c r="I52" s="131" t="e">
        <f>G52/H52*100</f>
        <v>#DIV/0!</v>
      </c>
    </row>
    <row r="53" spans="1:9" ht="38.25" customHeight="1" x14ac:dyDescent="0.2">
      <c r="A53" s="134" t="s">
        <v>200</v>
      </c>
      <c r="B53" s="108" t="s">
        <v>201</v>
      </c>
      <c r="C53" s="109" t="s">
        <v>199</v>
      </c>
      <c r="D53" s="110"/>
      <c r="E53" s="110"/>
      <c r="F53" s="109">
        <v>925.47</v>
      </c>
      <c r="G53" s="11">
        <f t="shared" si="13"/>
        <v>0</v>
      </c>
      <c r="H53" s="11">
        <f t="shared" si="14"/>
        <v>0</v>
      </c>
      <c r="I53" s="135" t="e">
        <f>G53/H53*100</f>
        <v>#DIV/0!</v>
      </c>
    </row>
    <row r="54" spans="1:9" ht="24.75" customHeight="1" x14ac:dyDescent="0.2">
      <c r="A54" s="128" t="s">
        <v>202</v>
      </c>
      <c r="B54" s="113" t="s">
        <v>203</v>
      </c>
      <c r="C54" s="118" t="s">
        <v>199</v>
      </c>
      <c r="D54" s="95"/>
      <c r="E54" s="95"/>
      <c r="F54" s="118">
        <v>252.33</v>
      </c>
      <c r="G54" s="11">
        <f t="shared" si="13"/>
        <v>0</v>
      </c>
      <c r="H54" s="11">
        <f t="shared" si="14"/>
        <v>0</v>
      </c>
      <c r="I54" s="129" t="e">
        <f>G54/H54*100</f>
        <v>#DIV/0!</v>
      </c>
    </row>
    <row r="55" spans="1:9" ht="15.75" x14ac:dyDescent="0.2">
      <c r="A55" s="33" t="s">
        <v>177</v>
      </c>
      <c r="B55" s="34" t="s">
        <v>178</v>
      </c>
      <c r="C55" s="81" t="s">
        <v>178</v>
      </c>
      <c r="D55" s="81" t="s">
        <v>178</v>
      </c>
      <c r="E55" s="81" t="s">
        <v>178</v>
      </c>
      <c r="F55" s="40" t="s">
        <v>178</v>
      </c>
      <c r="G55" s="10">
        <f>SUM(G52:G54)</f>
        <v>0</v>
      </c>
      <c r="H55" s="10">
        <f>SUM(H52:H54)</f>
        <v>0</v>
      </c>
      <c r="I55" s="42" t="e">
        <f>G55/H55*100</f>
        <v>#DIV/0!</v>
      </c>
    </row>
    <row r="56" spans="1:9" ht="15.75" customHeight="1" x14ac:dyDescent="0.2">
      <c r="A56" s="246" t="s">
        <v>204</v>
      </c>
      <c r="B56" s="246"/>
      <c r="C56" s="246"/>
      <c r="D56" s="246"/>
      <c r="E56" s="246"/>
      <c r="F56" s="246"/>
      <c r="G56" s="246"/>
      <c r="H56" s="246"/>
      <c r="I56" s="246"/>
    </row>
    <row r="57" spans="1:9" ht="15.75" x14ac:dyDescent="0.2">
      <c r="A57" s="97" t="s">
        <v>205</v>
      </c>
      <c r="B57" s="98"/>
      <c r="C57" s="99" t="s">
        <v>206</v>
      </c>
      <c r="D57" s="132">
        <v>52056.6</v>
      </c>
      <c r="E57" s="132">
        <v>64370.3</v>
      </c>
      <c r="F57" s="102">
        <v>109.5</v>
      </c>
      <c r="G57" s="99">
        <f t="shared" ref="G57:G62" si="15">D57*F57</f>
        <v>5700197.7000000002</v>
      </c>
      <c r="H57" s="99">
        <f t="shared" ref="H57:H62" si="16">E57*F57</f>
        <v>7048547.8500000006</v>
      </c>
      <c r="I57" s="100">
        <f t="shared" ref="I57:I63" si="17">G57/H57*100</f>
        <v>80.870525692749609</v>
      </c>
    </row>
    <row r="58" spans="1:9" ht="15.75" x14ac:dyDescent="0.2">
      <c r="A58" s="136" t="s">
        <v>207</v>
      </c>
      <c r="B58" s="103"/>
      <c r="C58" s="105" t="s">
        <v>206</v>
      </c>
      <c r="D58" s="133">
        <v>424.5</v>
      </c>
      <c r="E58" s="133">
        <v>510.2</v>
      </c>
      <c r="F58" s="104">
        <v>315.2</v>
      </c>
      <c r="G58" s="105">
        <f t="shared" si="15"/>
        <v>133802.4</v>
      </c>
      <c r="H58" s="105">
        <f t="shared" si="16"/>
        <v>160815.03999999998</v>
      </c>
      <c r="I58" s="137">
        <f t="shared" si="17"/>
        <v>83.202665621324982</v>
      </c>
    </row>
    <row r="59" spans="1:9" ht="15.75" x14ac:dyDescent="0.2">
      <c r="A59" s="36" t="s">
        <v>208</v>
      </c>
      <c r="B59" s="37"/>
      <c r="C59" s="82" t="s">
        <v>206</v>
      </c>
      <c r="D59" s="72">
        <v>317.39999999999998</v>
      </c>
      <c r="E59" s="72">
        <v>141.5</v>
      </c>
      <c r="F59" s="38">
        <v>444</v>
      </c>
      <c r="G59" s="11">
        <f t="shared" si="15"/>
        <v>140925.59999999998</v>
      </c>
      <c r="H59" s="82">
        <f t="shared" si="16"/>
        <v>62826</v>
      </c>
      <c r="I59" s="39">
        <f t="shared" si="17"/>
        <v>224.31095406360421</v>
      </c>
    </row>
    <row r="60" spans="1:9" ht="15.75" x14ac:dyDescent="0.2">
      <c r="A60" s="146" t="s">
        <v>209</v>
      </c>
      <c r="B60" s="37"/>
      <c r="C60" s="82" t="s">
        <v>206</v>
      </c>
      <c r="D60" s="149">
        <v>343.7</v>
      </c>
      <c r="E60" s="11">
        <v>261.89999999999998</v>
      </c>
      <c r="F60" s="38">
        <v>1500</v>
      </c>
      <c r="G60" s="11">
        <f t="shared" si="15"/>
        <v>515550</v>
      </c>
      <c r="H60" s="11">
        <f t="shared" si="16"/>
        <v>392849.99999999994</v>
      </c>
      <c r="I60" s="39">
        <f t="shared" si="17"/>
        <v>131.23329515082094</v>
      </c>
    </row>
    <row r="61" spans="1:9" ht="15.75" x14ac:dyDescent="0.2">
      <c r="A61" s="115" t="s">
        <v>210</v>
      </c>
      <c r="B61" s="106"/>
      <c r="C61" s="96" t="s">
        <v>206</v>
      </c>
      <c r="D61" s="150">
        <v>1278.5</v>
      </c>
      <c r="E61" s="96">
        <v>2364</v>
      </c>
      <c r="F61" s="107">
        <v>296.3</v>
      </c>
      <c r="G61" s="117">
        <f t="shared" si="15"/>
        <v>378819.55</v>
      </c>
      <c r="H61" s="117">
        <f t="shared" si="16"/>
        <v>700453.20000000007</v>
      </c>
      <c r="I61" s="93">
        <f t="shared" si="17"/>
        <v>54.082064297800336</v>
      </c>
    </row>
    <row r="62" spans="1:9" ht="15.75" x14ac:dyDescent="0.2">
      <c r="A62" s="112" t="s">
        <v>211</v>
      </c>
      <c r="B62" s="113"/>
      <c r="C62" s="95" t="s">
        <v>212</v>
      </c>
      <c r="D62" s="143"/>
      <c r="E62" s="143"/>
      <c r="F62" s="118">
        <v>90.8</v>
      </c>
      <c r="G62" s="117">
        <f t="shared" si="15"/>
        <v>0</v>
      </c>
      <c r="H62" s="117">
        <f t="shared" si="16"/>
        <v>0</v>
      </c>
      <c r="I62" s="92" t="e">
        <f t="shared" si="17"/>
        <v>#DIV/0!</v>
      </c>
    </row>
    <row r="63" spans="1:9" ht="15.75" x14ac:dyDescent="0.2">
      <c r="A63" s="33">
        <v>0</v>
      </c>
      <c r="B63" s="34" t="s">
        <v>178</v>
      </c>
      <c r="C63" s="81" t="s">
        <v>178</v>
      </c>
      <c r="D63" s="81" t="s">
        <v>178</v>
      </c>
      <c r="E63" s="81" t="s">
        <v>178</v>
      </c>
      <c r="F63" s="40" t="s">
        <v>178</v>
      </c>
      <c r="G63" s="10">
        <f>SUM(G57:G62)</f>
        <v>6869295.25</v>
      </c>
      <c r="H63" s="10">
        <f>SUM(H57:H62)</f>
        <v>8365492.0900000008</v>
      </c>
      <c r="I63" s="10">
        <f t="shared" si="17"/>
        <v>82.114658361956558</v>
      </c>
    </row>
    <row r="64" spans="1:9" ht="15.75" x14ac:dyDescent="0.25">
      <c r="A64" s="3"/>
      <c r="B64" s="26"/>
      <c r="C64" s="3"/>
      <c r="D64" s="3"/>
      <c r="E64" s="3"/>
      <c r="F64" s="3"/>
      <c r="G64" s="3"/>
      <c r="H64" s="3"/>
      <c r="I64" s="3"/>
    </row>
    <row r="65" spans="1:9" ht="15.75" x14ac:dyDescent="0.25">
      <c r="A65" s="243" t="s">
        <v>213</v>
      </c>
      <c r="B65" s="243"/>
      <c r="C65" s="243"/>
      <c r="D65" s="243"/>
      <c r="E65" s="243"/>
      <c r="F65" s="243"/>
      <c r="G65" s="43"/>
      <c r="H65" s="43"/>
      <c r="I65" s="43"/>
    </row>
    <row r="66" spans="1:9" ht="15.75" x14ac:dyDescent="0.25">
      <c r="A66" s="43" t="s">
        <v>214</v>
      </c>
      <c r="B66" s="44"/>
      <c r="C66" s="43"/>
      <c r="D66" s="43"/>
      <c r="E66" s="43"/>
      <c r="F66" s="43"/>
      <c r="G66" s="43"/>
      <c r="H66" s="43"/>
      <c r="I66" s="43"/>
    </row>
    <row r="67" spans="1:9" ht="17.25" customHeight="1" x14ac:dyDescent="0.2">
      <c r="A67" s="244" t="s">
        <v>215</v>
      </c>
      <c r="B67" s="244"/>
      <c r="C67" s="244"/>
      <c r="D67" s="244"/>
      <c r="E67" s="244"/>
      <c r="F67" s="244"/>
      <c r="G67" s="244"/>
      <c r="H67" s="244"/>
      <c r="I67" s="244"/>
    </row>
  </sheetData>
  <mergeCells count="19"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="75" zoomScaleNormal="100" zoomScalePageLayoutView="75" workbookViewId="0">
      <selection activeCell="G7" sqref="G7"/>
    </sheetView>
  </sheetViews>
  <sheetFormatPr defaultRowHeight="12.75" x14ac:dyDescent="0.2"/>
  <cols>
    <col min="1" max="1" width="4.85546875"/>
    <col min="2" max="2" width="36.42578125"/>
    <col min="3" max="3" width="36.42578125" customWidth="1"/>
    <col min="4" max="4" width="32.140625" customWidth="1"/>
    <col min="5" max="5" width="17.5703125"/>
    <col min="6" max="6" width="16.42578125"/>
    <col min="7" max="7" width="19"/>
    <col min="8" max="8" width="22.42578125"/>
    <col min="9" max="1025" width="8.5703125"/>
  </cols>
  <sheetData>
    <row r="1" spans="1:9" ht="19.5" customHeight="1" x14ac:dyDescent="0.25">
      <c r="A1" s="3"/>
      <c r="B1" s="3"/>
      <c r="C1" s="3"/>
      <c r="D1" s="3"/>
      <c r="E1" s="3"/>
      <c r="F1" s="3"/>
      <c r="G1" s="45"/>
      <c r="H1" s="46" t="s">
        <v>216</v>
      </c>
      <c r="I1" s="47"/>
    </row>
    <row r="2" spans="1:9" ht="21" customHeight="1" x14ac:dyDescent="0.2">
      <c r="A2" s="48"/>
      <c r="B2" s="48"/>
      <c r="C2" s="48"/>
      <c r="D2" s="48"/>
      <c r="E2" s="48"/>
      <c r="F2" s="48"/>
      <c r="G2" s="48"/>
      <c r="H2" s="48"/>
    </row>
    <row r="3" spans="1:9" ht="25.5" customHeight="1" x14ac:dyDescent="0.2">
      <c r="A3" s="248" t="s">
        <v>217</v>
      </c>
      <c r="B3" s="248"/>
      <c r="C3" s="248"/>
      <c r="D3" s="248"/>
      <c r="E3" s="248"/>
      <c r="F3" s="248"/>
      <c r="G3" s="248"/>
      <c r="H3" s="248"/>
    </row>
    <row r="4" spans="1:9" ht="21.75" customHeight="1" x14ac:dyDescent="0.2">
      <c r="A4" s="248" t="s">
        <v>218</v>
      </c>
      <c r="B4" s="248"/>
      <c r="C4" s="248"/>
      <c r="D4" s="248"/>
      <c r="E4" s="248"/>
      <c r="F4" s="248"/>
      <c r="G4" s="248"/>
      <c r="H4" s="248"/>
    </row>
    <row r="5" spans="1:9" ht="18" customHeight="1" x14ac:dyDescent="0.2">
      <c r="A5" s="49"/>
      <c r="B5" s="49"/>
      <c r="C5" s="49"/>
      <c r="D5" s="50"/>
      <c r="E5" s="50"/>
      <c r="F5" s="50"/>
      <c r="G5" s="50"/>
      <c r="H5" s="48"/>
    </row>
    <row r="6" spans="1:9" ht="97.5" customHeight="1" x14ac:dyDescent="0.2">
      <c r="A6" s="32" t="s">
        <v>219</v>
      </c>
      <c r="B6" s="32" t="s">
        <v>220</v>
      </c>
      <c r="C6" s="32" t="s">
        <v>221</v>
      </c>
      <c r="D6" s="32" t="s">
        <v>222</v>
      </c>
      <c r="E6" s="53" t="s">
        <v>230</v>
      </c>
      <c r="F6" s="32" t="s">
        <v>223</v>
      </c>
      <c r="G6" s="32" t="s">
        <v>224</v>
      </c>
      <c r="H6" s="32" t="s">
        <v>225</v>
      </c>
    </row>
    <row r="7" spans="1:9" ht="88.15" customHeight="1" x14ac:dyDescent="0.2">
      <c r="A7" s="249" t="s">
        <v>226</v>
      </c>
      <c r="B7" s="51" t="s">
        <v>287</v>
      </c>
      <c r="C7" s="151" t="s">
        <v>274</v>
      </c>
      <c r="D7" s="36" t="s">
        <v>275</v>
      </c>
      <c r="E7" s="38" t="s">
        <v>276</v>
      </c>
      <c r="F7" s="148">
        <v>15</v>
      </c>
      <c r="G7" s="148">
        <v>4</v>
      </c>
      <c r="H7" s="148" t="s">
        <v>277</v>
      </c>
    </row>
    <row r="8" spans="1:9" ht="18" hidden="1" customHeight="1" x14ac:dyDescent="0.2">
      <c r="A8" s="249"/>
      <c r="B8" s="52"/>
      <c r="C8" s="250" t="s">
        <v>227</v>
      </c>
      <c r="D8" s="36"/>
      <c r="E8" s="148"/>
      <c r="F8" s="148"/>
      <c r="G8" s="148"/>
      <c r="H8" s="148"/>
    </row>
    <row r="9" spans="1:9" ht="16.5" hidden="1" customHeight="1" x14ac:dyDescent="0.2">
      <c r="A9" s="249"/>
      <c r="B9" s="52"/>
      <c r="C9" s="250"/>
      <c r="D9" s="36"/>
      <c r="E9" s="148"/>
      <c r="F9" s="148"/>
      <c r="G9" s="148"/>
      <c r="H9" s="148"/>
    </row>
    <row r="10" spans="1:9" ht="22.5" customHeight="1" x14ac:dyDescent="0.2">
      <c r="A10" s="251" t="s">
        <v>177</v>
      </c>
      <c r="B10" s="251"/>
      <c r="C10" s="251"/>
      <c r="D10" s="251"/>
      <c r="E10" s="31"/>
      <c r="F10" s="31">
        <f>SUM(F7:F9)</f>
        <v>15</v>
      </c>
      <c r="G10" s="31">
        <f>SUM(G7:G9)</f>
        <v>4</v>
      </c>
      <c r="H10" s="31"/>
    </row>
  </sheetData>
  <mergeCells count="5">
    <mergeCell ref="A3:H3"/>
    <mergeCell ref="A4:H4"/>
    <mergeCell ref="A7:A9"/>
    <mergeCell ref="C8:C9"/>
    <mergeCell ref="A10:D10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Молоцило</cp:lastModifiedBy>
  <cp:revision>5</cp:revision>
  <cp:lastPrinted>2022-02-15T06:20:01Z</cp:lastPrinted>
  <dcterms:created xsi:type="dcterms:W3CDTF">2006-03-06T08:26:24Z</dcterms:created>
  <dcterms:modified xsi:type="dcterms:W3CDTF">2022-02-15T06:20:21Z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